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21660" windowHeight="5100" tabRatio="771" activeTab="0"/>
  </bookViews>
  <sheets>
    <sheet name="Platz 1-4" sheetId="1" r:id="rId1"/>
    <sheet name="Platz 5-8" sheetId="2" r:id="rId2"/>
    <sheet name="Platz 9-12" sheetId="3" r:id="rId3"/>
    <sheet name="Gruppe 1" sheetId="4" r:id="rId4"/>
    <sheet name="Gruppe 2" sheetId="5" r:id="rId5"/>
    <sheet name="Bilanzen_Teilnehmer" sheetId="6" r:id="rId6"/>
    <sheet name="Manschaftswertung" sheetId="7" r:id="rId7"/>
    <sheet name="Gruppeneinteilung" sheetId="8" r:id="rId8"/>
    <sheet name="Mannschaften2009" sheetId="9" r:id="rId9"/>
    <sheet name="8 er Raster" sheetId="10" r:id="rId10"/>
  </sheets>
  <externalReferences>
    <externalReference r:id="rId13"/>
    <externalReference r:id="rId14"/>
    <externalReference r:id="rId15"/>
  </externalReferences>
  <definedNames>
    <definedName name="_xlnm._FilterDatabase" localSheetId="5" hidden="1">'Bilanzen_Teilnehmer'!$A$4:$G$50</definedName>
    <definedName name="_xlnm.Print_Titles" localSheetId="5">'Bilanzen_Teilnehmer'!$1:$4</definedName>
  </definedNames>
  <calcPr fullCalcOnLoad="1"/>
</workbook>
</file>

<file path=xl/sharedStrings.xml><?xml version="1.0" encoding="utf-8"?>
<sst xmlns="http://schemas.openxmlformats.org/spreadsheetml/2006/main" count="1041" uniqueCount="191">
  <si>
    <t>Großbottwar 1</t>
  </si>
  <si>
    <t>Punkte</t>
  </si>
  <si>
    <t>Platz</t>
  </si>
  <si>
    <t>:</t>
  </si>
  <si>
    <t>Großbottwar 2</t>
  </si>
  <si>
    <t>Name</t>
  </si>
  <si>
    <t>Geburtstag</t>
  </si>
  <si>
    <t>Bilanz</t>
  </si>
  <si>
    <t>Bilanzzahl</t>
  </si>
  <si>
    <t xml:space="preserve"> </t>
  </si>
  <si>
    <t>Sätze</t>
  </si>
  <si>
    <t>Vorrunde</t>
  </si>
  <si>
    <t>Mannschaft</t>
  </si>
  <si>
    <t>Untermberg 1</t>
  </si>
  <si>
    <t>Untermberg 2</t>
  </si>
  <si>
    <t>Mundelsheim</t>
  </si>
  <si>
    <t>Claudio_Eisele@gmx.de</t>
  </si>
  <si>
    <t>Claudio Eisele</t>
  </si>
  <si>
    <t>Großvillars 1</t>
  </si>
  <si>
    <t>Ötisheim-Erlenbach 1</t>
  </si>
  <si>
    <t>Ulrike Knöller-del Negro</t>
  </si>
  <si>
    <t>Aischbühlstr. 38</t>
  </si>
  <si>
    <t>Ötisheim</t>
  </si>
  <si>
    <t>Höpfigheim 1</t>
  </si>
  <si>
    <t>Höpfigheim 2</t>
  </si>
  <si>
    <t>Ansprechpartner</t>
  </si>
  <si>
    <t>Reiner Vogg</t>
  </si>
  <si>
    <t>Reiner-Vogg-Steinheim@gmx.de</t>
  </si>
  <si>
    <t>Michael Raber</t>
  </si>
  <si>
    <t>family@del-negro.de</t>
  </si>
  <si>
    <t>Florian Grünenwald</t>
  </si>
  <si>
    <t>Besigheim</t>
  </si>
  <si>
    <t>Hofen 1</t>
  </si>
  <si>
    <t>Hofen 2</t>
  </si>
  <si>
    <t>Uli Schäuffele</t>
  </si>
  <si>
    <t>uli.schaeuffele@12move.de</t>
  </si>
  <si>
    <t>0175 / 5136210</t>
  </si>
  <si>
    <t>Neckarweihingen</t>
  </si>
  <si>
    <t>Rainer Langjahr</t>
  </si>
  <si>
    <t>07141 / 257362</t>
  </si>
  <si>
    <t>07041 / 44114</t>
  </si>
  <si>
    <t>Hurtäcker 1</t>
  </si>
  <si>
    <t>Ludwigsburg</t>
  </si>
  <si>
    <t>Erlenweg 1</t>
  </si>
  <si>
    <t>Erligheim</t>
  </si>
  <si>
    <t>michael.raber@ibk-gmbh.de</t>
  </si>
  <si>
    <t>07045 / 2006880</t>
  </si>
  <si>
    <t>0162 / 2611619</t>
  </si>
  <si>
    <t>Daniel Klumpp</t>
  </si>
  <si>
    <t>Iptingen</t>
  </si>
  <si>
    <t>Alfred Schüle</t>
  </si>
  <si>
    <t>schuele.alfred@web.de</t>
  </si>
  <si>
    <t>07044 / 6551</t>
  </si>
  <si>
    <t>Kelterstr. 7</t>
  </si>
  <si>
    <t>Wiernsheim</t>
  </si>
  <si>
    <t>Hirschlanden</t>
  </si>
  <si>
    <t>Steinheim 1</t>
  </si>
  <si>
    <t>Steinheim 2</t>
  </si>
  <si>
    <t>Steinheim 3</t>
  </si>
  <si>
    <t>Steinheim 4</t>
  </si>
  <si>
    <t>Franziska Häusser</t>
  </si>
  <si>
    <t>fgruenenwald@gmx.de</t>
  </si>
  <si>
    <t>Gruppe 1</t>
  </si>
  <si>
    <t>Gruppe 2</t>
  </si>
  <si>
    <t>info@haeusser-haeusser.de</t>
  </si>
  <si>
    <t>danielklumpp@gmx.de</t>
  </si>
  <si>
    <t>langjahr@tensionmail.de</t>
  </si>
  <si>
    <t>Großvillars</t>
  </si>
  <si>
    <t>Endrunde</t>
  </si>
  <si>
    <t>Nr</t>
  </si>
  <si>
    <t>-</t>
  </si>
  <si>
    <t>Tabelle:</t>
  </si>
  <si>
    <t>1. Runde</t>
  </si>
  <si>
    <t>2. Runde</t>
  </si>
  <si>
    <t>3. Runde</t>
  </si>
  <si>
    <t>4. Runde</t>
  </si>
  <si>
    <t>5. Runde</t>
  </si>
  <si>
    <t>Gruppe</t>
  </si>
  <si>
    <t>Veranstaltung:</t>
  </si>
  <si>
    <t>Verein</t>
  </si>
  <si>
    <t>Bietigheim</t>
  </si>
  <si>
    <t>Mönsheim 2</t>
  </si>
  <si>
    <t>Mönsheim 3</t>
  </si>
  <si>
    <t>Oberderdingen</t>
  </si>
  <si>
    <t>Löchgau</t>
  </si>
  <si>
    <t>Freiberg</t>
  </si>
  <si>
    <t>Hofen</t>
  </si>
  <si>
    <t>Pkt</t>
  </si>
  <si>
    <t>Satz</t>
  </si>
  <si>
    <t>Erg.</t>
  </si>
  <si>
    <t>Runde 1:</t>
  </si>
  <si>
    <t>Runde 2</t>
  </si>
  <si>
    <t>Runde 3</t>
  </si>
  <si>
    <t>Runde 4</t>
  </si>
  <si>
    <t>Runde 5</t>
  </si>
  <si>
    <t>Runde 6</t>
  </si>
  <si>
    <t>Runde 7</t>
  </si>
  <si>
    <t>Jonas.Griesinger@web.de</t>
  </si>
  <si>
    <t>Jonas Griesinger</t>
  </si>
  <si>
    <t>07143 / 7558</t>
  </si>
  <si>
    <t>Roger Fähnle</t>
  </si>
  <si>
    <t>Jochen-Link@web.de </t>
  </si>
  <si>
    <t>Jochen Link</t>
  </si>
  <si>
    <t>07045/2478</t>
  </si>
  <si>
    <t>Stefan Kubelj</t>
  </si>
  <si>
    <t>Kornwestheim 1</t>
  </si>
  <si>
    <t>Kornwestheim 2</t>
  </si>
  <si>
    <t>Moritz Pfeiffer</t>
  </si>
  <si>
    <t>Nussdorf</t>
  </si>
  <si>
    <t>Hemmingen</t>
  </si>
  <si>
    <t>Stefan Lutzei</t>
  </si>
  <si>
    <t>Thomas Valentin</t>
  </si>
  <si>
    <t>Thomas Kreidler</t>
  </si>
  <si>
    <t>Marcus Busch</t>
  </si>
  <si>
    <t>Mannschaften Bambinirunde 2009</t>
  </si>
  <si>
    <t>Bambinirunde 2009     Vorrunde</t>
  </si>
  <si>
    <t>Mönsheim</t>
  </si>
  <si>
    <t>Bambinirunde  2009      Einzelwertung</t>
  </si>
  <si>
    <t>14.02. + 21.03.</t>
  </si>
  <si>
    <t>14.02. +  28.02.</t>
  </si>
  <si>
    <t>Kornwestheim + Iptingen</t>
  </si>
  <si>
    <t xml:space="preserve">Bambinirunde 2009   </t>
  </si>
  <si>
    <t>Spielbeginn 09:30 Uhr</t>
  </si>
  <si>
    <t>Finale am 04.04.09  in  Kornwestheim  09:30 Uhr</t>
  </si>
  <si>
    <t>Graf, Lucas</t>
  </si>
  <si>
    <t>Pienkny, Simon</t>
  </si>
  <si>
    <t>Yuan, Kevin</t>
  </si>
  <si>
    <t>Kubelka, Christian</t>
  </si>
  <si>
    <t>Hüttelmaier, Jonas</t>
  </si>
  <si>
    <t>Klug, Alexander</t>
  </si>
  <si>
    <t>Heigis, Jan</t>
  </si>
  <si>
    <t>Diesch, Nico</t>
  </si>
  <si>
    <t>Meier, Lukas</t>
  </si>
  <si>
    <t>Berkovic, Dario</t>
  </si>
  <si>
    <t>Renz, Jean-Marie</t>
  </si>
  <si>
    <t>Vejselovic, Mirsad</t>
  </si>
  <si>
    <t>Hein, Steffen</t>
  </si>
  <si>
    <t>Eirich, David</t>
  </si>
  <si>
    <t>Özkaya, David</t>
  </si>
  <si>
    <t>Becker, Johannes</t>
  </si>
  <si>
    <t>Scholl, Philipp</t>
  </si>
  <si>
    <t>Baesgen, Marvin</t>
  </si>
  <si>
    <t>Jamitzky, Juliane</t>
  </si>
  <si>
    <t>Horwarth, Moritz</t>
  </si>
  <si>
    <t>Horwarth, David</t>
  </si>
  <si>
    <t>Kern, Stefan</t>
  </si>
  <si>
    <t>Roth, Franziska</t>
  </si>
  <si>
    <t>TV Großvillars</t>
  </si>
  <si>
    <t>Neurohr, Clara</t>
  </si>
  <si>
    <t>Fauth, Janik</t>
  </si>
  <si>
    <t>Baumgärtner, Kezia</t>
  </si>
  <si>
    <t>TuG Hofen 2</t>
  </si>
  <si>
    <t>Bräuer, Isabelle</t>
  </si>
  <si>
    <t>Barnowsky, Tobias</t>
  </si>
  <si>
    <t>Schächtel, Tom</t>
  </si>
  <si>
    <t>TuG Hofen 1</t>
  </si>
  <si>
    <t>Merlau, Helene</t>
  </si>
  <si>
    <t>Bahmer, Patricia</t>
  </si>
  <si>
    <t>Keskin, Arif</t>
  </si>
  <si>
    <t>Talmon lÁrmee Yannic</t>
  </si>
  <si>
    <t>Blind, Mike</t>
  </si>
  <si>
    <t>Benzenhöfer, Niklas</t>
  </si>
  <si>
    <t>Bross, Lukas</t>
  </si>
  <si>
    <t>Palasciano, Massimo</t>
  </si>
  <si>
    <t>Liebig, Thorsten</t>
  </si>
  <si>
    <t>Stotz, Nick</t>
  </si>
  <si>
    <t>Zawadzki, Daniel</t>
  </si>
  <si>
    <t>Schütz, Jonathan</t>
  </si>
  <si>
    <t>Weng, Adrian</t>
  </si>
  <si>
    <t>Spiel um Platz 3:</t>
  </si>
  <si>
    <t>Bambinirunde 2009</t>
  </si>
  <si>
    <t>Finale  Platz 1 - 4</t>
  </si>
  <si>
    <t>Spiel um Platz 7:</t>
  </si>
  <si>
    <t>Platz 5 - 8</t>
  </si>
  <si>
    <t>Bambinirunde 2009    Mannschaftswertung</t>
  </si>
  <si>
    <t>Umbach, Lea</t>
  </si>
  <si>
    <t>Walter, Julia</t>
  </si>
  <si>
    <t>Dieterle, Johannes</t>
  </si>
  <si>
    <t>Dürr, Nikolai</t>
  </si>
  <si>
    <t>Platz 9 - 12</t>
  </si>
  <si>
    <t>Spiel um Platz 11:</t>
  </si>
  <si>
    <t>Großbottwar 1 - Ötisheim</t>
  </si>
  <si>
    <t>Freiberg - Hofen 1</t>
  </si>
  <si>
    <t>Großvillars - Hofen 2</t>
  </si>
  <si>
    <t>4:1</t>
  </si>
  <si>
    <t>Tus Freiberg</t>
  </si>
  <si>
    <t>4:2</t>
  </si>
  <si>
    <t>Beste Spielerin</t>
  </si>
  <si>
    <t>Bester Spieler</t>
  </si>
  <si>
    <t>Jüngster Spieler TOP 10</t>
  </si>
  <si>
    <t>Kornnwestheim 1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</si>
</sst>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;\-#,##0"/>
    <numFmt numFmtId="185" formatCode="#,##0;[Red]\-#,##0"/>
    <numFmt numFmtId="186" formatCode="#,##0.00;\-#,##0.00"/>
    <numFmt numFmtId="187" formatCode="#,##0.00;[Red]\-#,##0.00"/>
    <numFmt numFmtId="188" formatCode="[$-407]dddd\,\ d\.\ mmmm\ yyyy"/>
  </numFmts>
  <fonts count="6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0"/>
      <name val="MS Sans Serif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1"/>
    </font>
    <font>
      <sz val="10"/>
      <name val="Times New Roman"/>
      <family val="1"/>
    </font>
    <font>
      <u val="single"/>
      <sz val="10"/>
      <name val="Arial"/>
      <family val="0"/>
    </font>
    <font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1"/>
      <name val="Arial"/>
      <family val="0"/>
    </font>
    <font>
      <b/>
      <sz val="11"/>
      <color indexed="9"/>
      <name val="Times New Roman"/>
      <family val="0"/>
    </font>
    <font>
      <b/>
      <sz val="11"/>
      <color indexed="9"/>
      <name val="Arial"/>
      <family val="0"/>
    </font>
    <font>
      <sz val="11"/>
      <name val="Arial"/>
      <family val="0"/>
    </font>
    <font>
      <sz val="14"/>
      <name val="Arial"/>
      <family val="0"/>
    </font>
    <font>
      <sz val="9"/>
      <name val="Verdana"/>
      <family val="2"/>
    </font>
    <font>
      <sz val="9"/>
      <color indexed="8"/>
      <name val="Verdana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10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6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4" fontId="0" fillId="0" borderId="0" xfId="0" applyNumberFormat="1" applyAlignment="1" quotePrefix="1">
      <alignment horizontal="center"/>
    </xf>
    <xf numFmtId="0" fontId="7" fillId="0" borderId="0" xfId="48" applyAlignment="1" applyProtection="1">
      <alignment/>
      <protection/>
    </xf>
    <xf numFmtId="0" fontId="7" fillId="0" borderId="0" xfId="48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9" fillId="0" borderId="0" xfId="0" applyFont="1" applyAlignment="1">
      <alignment/>
    </xf>
    <xf numFmtId="0" fontId="15" fillId="0" borderId="10" xfId="53" applyFont="1" applyFill="1" applyBorder="1" applyAlignment="1" applyProtection="1">
      <alignment horizontal="center"/>
      <protection locked="0"/>
    </xf>
    <xf numFmtId="0" fontId="15" fillId="0" borderId="11" xfId="53" applyFont="1" applyFill="1" applyBorder="1" applyAlignment="1" applyProtection="1" quotePrefix="1">
      <alignment horizontal="center"/>
      <protection locked="0"/>
    </xf>
    <xf numFmtId="0" fontId="17" fillId="0" borderId="0" xfId="0" applyFont="1" applyAlignment="1">
      <alignment/>
    </xf>
    <xf numFmtId="14" fontId="0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0" fontId="5" fillId="33" borderId="1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0" fillId="0" borderId="0" xfId="0" applyAlignment="1">
      <alignment vertical="center" wrapText="1"/>
    </xf>
    <xf numFmtId="0" fontId="13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4" xfId="0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/>
    </xf>
    <xf numFmtId="0" fontId="12" fillId="0" borderId="15" xfId="0" applyFont="1" applyBorder="1" applyAlignment="1">
      <alignment horizontal="left"/>
    </xf>
    <xf numFmtId="0" fontId="11" fillId="0" borderId="16" xfId="0" applyFont="1" applyBorder="1" applyAlignment="1" applyProtection="1">
      <alignment/>
      <protection/>
    </xf>
    <xf numFmtId="0" fontId="11" fillId="0" borderId="17" xfId="0" applyFont="1" applyBorder="1" applyAlignment="1" applyProtection="1">
      <alignment/>
      <protection/>
    </xf>
    <xf numFmtId="0" fontId="12" fillId="0" borderId="17" xfId="0" applyFont="1" applyBorder="1" applyAlignment="1">
      <alignment horizontal="left"/>
    </xf>
    <xf numFmtId="0" fontId="11" fillId="0" borderId="16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2" fillId="0" borderId="22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/>
      <protection/>
    </xf>
    <xf numFmtId="0" fontId="12" fillId="33" borderId="24" xfId="0" applyFont="1" applyFill="1" applyBorder="1" applyAlignment="1" applyProtection="1">
      <alignment horizontal="center"/>
      <protection/>
    </xf>
    <xf numFmtId="0" fontId="12" fillId="33" borderId="23" xfId="0" applyFont="1" applyFill="1" applyBorder="1" applyAlignment="1" applyProtection="1">
      <alignment horizontal="center"/>
      <protection/>
    </xf>
    <xf numFmtId="0" fontId="12" fillId="33" borderId="25" xfId="0" applyFont="1" applyFill="1" applyBorder="1" applyAlignment="1" applyProtection="1">
      <alignment horizontal="center"/>
      <protection/>
    </xf>
    <xf numFmtId="0" fontId="11" fillId="0" borderId="24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/>
      <protection/>
    </xf>
    <xf numFmtId="0" fontId="11" fillId="0" borderId="25" xfId="0" applyFont="1" applyBorder="1" applyAlignment="1" applyProtection="1">
      <alignment horizontal="center"/>
      <protection/>
    </xf>
    <xf numFmtId="0" fontId="11" fillId="0" borderId="23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/>
      <protection/>
    </xf>
    <xf numFmtId="0" fontId="12" fillId="0" borderId="25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/>
      <protection/>
    </xf>
    <xf numFmtId="0" fontId="11" fillId="0" borderId="24" xfId="0" applyFont="1" applyBorder="1" applyAlignment="1" applyProtection="1">
      <alignment horizontal="center"/>
      <protection locked="0"/>
    </xf>
    <xf numFmtId="0" fontId="12" fillId="0" borderId="23" xfId="0" applyFont="1" applyFill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center"/>
      <protection locked="0"/>
    </xf>
    <xf numFmtId="0" fontId="12" fillId="0" borderId="28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/>
      <protection/>
    </xf>
    <xf numFmtId="0" fontId="12" fillId="33" borderId="11" xfId="0" applyFont="1" applyFill="1" applyBorder="1" applyAlignment="1" applyProtection="1">
      <alignment horizontal="center"/>
      <protection/>
    </xf>
    <xf numFmtId="0" fontId="12" fillId="33" borderId="29" xfId="0" applyFont="1" applyFill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center"/>
      <protection locked="0"/>
    </xf>
    <xf numFmtId="0" fontId="11" fillId="0" borderId="31" xfId="0" applyFon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/>
      <protection/>
    </xf>
    <xf numFmtId="0" fontId="11" fillId="0" borderId="25" xfId="0" applyFont="1" applyBorder="1" applyAlignment="1" applyProtection="1">
      <alignment/>
      <protection/>
    </xf>
    <xf numFmtId="0" fontId="11" fillId="33" borderId="23" xfId="0" applyFont="1" applyFill="1" applyBorder="1" applyAlignment="1" applyProtection="1">
      <alignment/>
      <protection/>
    </xf>
    <xf numFmtId="0" fontId="12" fillId="33" borderId="23" xfId="0" applyFont="1" applyFill="1" applyBorder="1" applyAlignment="1" applyProtection="1">
      <alignment/>
      <protection/>
    </xf>
    <xf numFmtId="0" fontId="11" fillId="33" borderId="25" xfId="0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12" fillId="33" borderId="11" xfId="0" applyFont="1" applyFill="1" applyBorder="1" applyAlignment="1" applyProtection="1">
      <alignment/>
      <protection/>
    </xf>
    <xf numFmtId="0" fontId="11" fillId="33" borderId="29" xfId="0" applyFont="1" applyFill="1" applyBorder="1" applyAlignment="1" applyProtection="1">
      <alignment/>
      <protection/>
    </xf>
    <xf numFmtId="0" fontId="11" fillId="33" borderId="25" xfId="0" applyFont="1" applyFill="1" applyBorder="1" applyAlignment="1" applyProtection="1">
      <alignment horizontal="center"/>
      <protection/>
    </xf>
    <xf numFmtId="0" fontId="11" fillId="33" borderId="29" xfId="0" applyFont="1" applyFill="1" applyBorder="1" applyAlignment="1" applyProtection="1">
      <alignment horizontal="center"/>
      <protection/>
    </xf>
    <xf numFmtId="0" fontId="11" fillId="33" borderId="24" xfId="0" applyFont="1" applyFill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/>
    </xf>
    <xf numFmtId="0" fontId="11" fillId="33" borderId="11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 locked="0"/>
    </xf>
    <xf numFmtId="0" fontId="12" fillId="0" borderId="22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11" fillId="33" borderId="24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11" fillId="0" borderId="27" xfId="0" applyFont="1" applyBorder="1" applyAlignment="1" applyProtection="1">
      <alignment horizontal="center"/>
      <protection/>
    </xf>
    <xf numFmtId="0" fontId="11" fillId="0" borderId="23" xfId="0" applyFont="1" applyBorder="1" applyAlignment="1" applyProtection="1">
      <alignment/>
      <protection locked="0"/>
    </xf>
    <xf numFmtId="0" fontId="11" fillId="0" borderId="27" xfId="0" applyFont="1" applyBorder="1" applyAlignment="1" applyProtection="1">
      <alignment/>
      <protection locked="0"/>
    </xf>
    <xf numFmtId="0" fontId="12" fillId="0" borderId="2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0" borderId="11" xfId="0" applyFont="1" applyBorder="1" applyAlignment="1" applyProtection="1">
      <alignment/>
      <protection locked="0"/>
    </xf>
    <xf numFmtId="0" fontId="11" fillId="0" borderId="31" xfId="0" applyFont="1" applyBorder="1" applyAlignment="1" applyProtection="1">
      <alignment/>
      <protection locked="0"/>
    </xf>
    <xf numFmtId="0" fontId="12" fillId="33" borderId="27" xfId="0" applyFont="1" applyFill="1" applyBorder="1" applyAlignment="1" applyProtection="1">
      <alignment horizontal="center"/>
      <protection/>
    </xf>
    <xf numFmtId="0" fontId="12" fillId="0" borderId="32" xfId="0" applyFont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/>
      <protection/>
    </xf>
    <xf numFmtId="0" fontId="15" fillId="0" borderId="33" xfId="53" applyFont="1" applyFill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/>
      <protection/>
    </xf>
    <xf numFmtId="0" fontId="15" fillId="0" borderId="14" xfId="53" applyFont="1" applyFill="1" applyBorder="1" applyAlignment="1" applyProtection="1" quotePrefix="1">
      <alignment horizontal="center"/>
      <protection locked="0"/>
    </xf>
    <xf numFmtId="0" fontId="11" fillId="33" borderId="14" xfId="0" applyFont="1" applyFill="1" applyBorder="1" applyAlignment="1" applyProtection="1">
      <alignment horizontal="center"/>
      <protection/>
    </xf>
    <xf numFmtId="0" fontId="12" fillId="33" borderId="14" xfId="0" applyFont="1" applyFill="1" applyBorder="1" applyAlignment="1" applyProtection="1">
      <alignment horizontal="center"/>
      <protection/>
    </xf>
    <xf numFmtId="0" fontId="12" fillId="33" borderId="34" xfId="0" applyFont="1" applyFill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35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 locked="0"/>
    </xf>
    <xf numFmtId="0" fontId="12" fillId="0" borderId="14" xfId="0" applyFont="1" applyFill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center"/>
      <protection locked="0"/>
    </xf>
    <xf numFmtId="0" fontId="16" fillId="0" borderId="0" xfId="0" applyFont="1" applyBorder="1" applyAlignment="1">
      <alignment/>
    </xf>
    <xf numFmtId="0" fontId="16" fillId="0" borderId="0" xfId="0" applyFont="1" applyAlignment="1">
      <alignment vertical="top"/>
    </xf>
    <xf numFmtId="0" fontId="16" fillId="0" borderId="36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16" fillId="0" borderId="12" xfId="0" applyFont="1" applyBorder="1" applyAlignment="1" applyProtection="1">
      <alignment/>
      <protection/>
    </xf>
    <xf numFmtId="0" fontId="16" fillId="0" borderId="37" xfId="0" applyFont="1" applyBorder="1" applyAlignment="1" applyProtection="1">
      <alignment/>
      <protection/>
    </xf>
    <xf numFmtId="0" fontId="12" fillId="0" borderId="37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/>
      <protection/>
    </xf>
    <xf numFmtId="0" fontId="12" fillId="0" borderId="38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36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37" xfId="0" applyFont="1" applyBorder="1" applyAlignment="1">
      <alignment/>
    </xf>
    <xf numFmtId="0" fontId="14" fillId="0" borderId="39" xfId="0" applyFont="1" applyBorder="1" applyAlignment="1">
      <alignment/>
    </xf>
    <xf numFmtId="0" fontId="16" fillId="0" borderId="40" xfId="0" applyFont="1" applyBorder="1" applyAlignment="1">
      <alignment/>
    </xf>
    <xf numFmtId="0" fontId="16" fillId="0" borderId="41" xfId="0" applyFont="1" applyBorder="1" applyAlignment="1">
      <alignment/>
    </xf>
    <xf numFmtId="0" fontId="14" fillId="0" borderId="26" xfId="0" applyFont="1" applyFill="1" applyBorder="1" applyAlignment="1" applyProtection="1">
      <alignment/>
      <protection/>
    </xf>
    <xf numFmtId="0" fontId="16" fillId="0" borderId="23" xfId="0" applyFont="1" applyFill="1" applyBorder="1" applyAlignment="1" applyProtection="1" quotePrefix="1">
      <alignment horizontal="center"/>
      <protection/>
    </xf>
    <xf numFmtId="0" fontId="14" fillId="0" borderId="25" xfId="0" applyFont="1" applyFill="1" applyBorder="1" applyAlignment="1" applyProtection="1">
      <alignment/>
      <protection/>
    </xf>
    <xf numFmtId="0" fontId="16" fillId="0" borderId="23" xfId="0" applyFont="1" applyBorder="1" applyAlignment="1" applyProtection="1">
      <alignment horizontal="center"/>
      <protection/>
    </xf>
    <xf numFmtId="0" fontId="11" fillId="33" borderId="42" xfId="0" applyFont="1" applyFill="1" applyBorder="1" applyAlignment="1" applyProtection="1">
      <alignment/>
      <protection locked="0"/>
    </xf>
    <xf numFmtId="0" fontId="14" fillId="0" borderId="42" xfId="0" applyFont="1" applyBorder="1" applyAlignment="1">
      <alignment horizontal="center"/>
    </xf>
    <xf numFmtId="0" fontId="11" fillId="33" borderId="43" xfId="0" applyFont="1" applyFill="1" applyBorder="1" applyAlignment="1" applyProtection="1">
      <alignment/>
      <protection locked="0"/>
    </xf>
    <xf numFmtId="0" fontId="16" fillId="0" borderId="23" xfId="0" applyFont="1" applyBorder="1" applyAlignment="1">
      <alignment/>
    </xf>
    <xf numFmtId="0" fontId="16" fillId="0" borderId="27" xfId="0" applyFont="1" applyBorder="1" applyAlignment="1">
      <alignment/>
    </xf>
    <xf numFmtId="0" fontId="14" fillId="0" borderId="26" xfId="0" applyFont="1" applyBorder="1" applyAlignment="1" applyProtection="1">
      <alignment/>
      <protection/>
    </xf>
    <xf numFmtId="0" fontId="16" fillId="0" borderId="23" xfId="0" applyFont="1" applyBorder="1" applyAlignment="1" applyProtection="1" quotePrefix="1">
      <alignment horizontal="center"/>
      <protection/>
    </xf>
    <xf numFmtId="0" fontId="14" fillId="0" borderId="25" xfId="0" applyFont="1" applyBorder="1" applyAlignment="1" applyProtection="1">
      <alignment/>
      <protection/>
    </xf>
    <xf numFmtId="0" fontId="16" fillId="0" borderId="23" xfId="0" applyFont="1" applyBorder="1" applyAlignment="1" applyProtection="1">
      <alignment/>
      <protection/>
    </xf>
    <xf numFmtId="0" fontId="16" fillId="0" borderId="23" xfId="0" applyFont="1" applyBorder="1" applyAlignment="1" applyProtection="1" quotePrefix="1">
      <alignment horizontal="center"/>
      <protection/>
    </xf>
    <xf numFmtId="1" fontId="11" fillId="0" borderId="23" xfId="0" applyNumberFormat="1" applyFont="1" applyBorder="1" applyAlignment="1" applyProtection="1" quotePrefix="1">
      <alignment/>
      <protection/>
    </xf>
    <xf numFmtId="1" fontId="16" fillId="0" borderId="23" xfId="0" applyNumberFormat="1" applyFont="1" applyBorder="1" applyAlignment="1" applyProtection="1" quotePrefix="1">
      <alignment/>
      <protection/>
    </xf>
    <xf numFmtId="0" fontId="11" fillId="33" borderId="44" xfId="0" applyFont="1" applyFill="1" applyBorder="1" applyAlignment="1" applyProtection="1">
      <alignment/>
      <protection locked="0"/>
    </xf>
    <xf numFmtId="0" fontId="12" fillId="0" borderId="42" xfId="0" applyFont="1" applyBorder="1" applyAlignment="1">
      <alignment horizontal="center"/>
    </xf>
    <xf numFmtId="0" fontId="11" fillId="0" borderId="0" xfId="0" applyFont="1" applyBorder="1" applyAlignment="1" applyProtection="1">
      <alignment/>
      <protection/>
    </xf>
    <xf numFmtId="0" fontId="14" fillId="0" borderId="45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 quotePrefix="1">
      <alignment horizontal="center"/>
      <protection/>
    </xf>
    <xf numFmtId="0" fontId="14" fillId="0" borderId="46" xfId="0" applyFont="1" applyFill="1" applyBorder="1" applyAlignment="1" applyProtection="1">
      <alignment/>
      <protection/>
    </xf>
    <xf numFmtId="0" fontId="11" fillId="0" borderId="42" xfId="0" applyFont="1" applyBorder="1" applyAlignment="1" applyProtection="1">
      <alignment/>
      <protection/>
    </xf>
    <xf numFmtId="0" fontId="16" fillId="0" borderId="42" xfId="0" applyFont="1" applyBorder="1" applyAlignment="1" applyProtection="1">
      <alignment horizontal="center"/>
      <protection/>
    </xf>
    <xf numFmtId="0" fontId="11" fillId="0" borderId="47" xfId="0" applyFont="1" applyBorder="1" applyAlignment="1" applyProtection="1">
      <alignment/>
      <protection/>
    </xf>
    <xf numFmtId="0" fontId="14" fillId="0" borderId="45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14" fillId="0" borderId="46" xfId="0" applyFont="1" applyBorder="1" applyAlignment="1" applyProtection="1">
      <alignment/>
      <protection/>
    </xf>
    <xf numFmtId="0" fontId="16" fillId="0" borderId="42" xfId="0" applyFont="1" applyBorder="1" applyAlignment="1">
      <alignment/>
    </xf>
    <xf numFmtId="0" fontId="16" fillId="0" borderId="42" xfId="0" applyFont="1" applyBorder="1" applyAlignment="1" applyProtection="1">
      <alignment/>
      <protection/>
    </xf>
    <xf numFmtId="0" fontId="16" fillId="0" borderId="42" xfId="0" applyFont="1" applyBorder="1" applyAlignment="1" applyProtection="1" quotePrefix="1">
      <alignment horizontal="center"/>
      <protection/>
    </xf>
    <xf numFmtId="1" fontId="11" fillId="0" borderId="42" xfId="0" applyNumberFormat="1" applyFont="1" applyBorder="1" applyAlignment="1" applyProtection="1" quotePrefix="1">
      <alignment/>
      <protection/>
    </xf>
    <xf numFmtId="1" fontId="16" fillId="0" borderId="42" xfId="0" applyNumberFormat="1" applyFont="1" applyBorder="1" applyAlignment="1" applyProtection="1" quotePrefix="1">
      <alignment/>
      <protection/>
    </xf>
    <xf numFmtId="0" fontId="11" fillId="33" borderId="24" xfId="0" applyFont="1" applyFill="1" applyBorder="1" applyAlignment="1" applyProtection="1">
      <alignment/>
      <protection locked="0"/>
    </xf>
    <xf numFmtId="0" fontId="11" fillId="33" borderId="36" xfId="0" applyFont="1" applyFill="1" applyBorder="1" applyAlignment="1" applyProtection="1">
      <alignment/>
      <protection locked="0"/>
    </xf>
    <xf numFmtId="0" fontId="14" fillId="0" borderId="48" xfId="0" applyFont="1" applyFill="1" applyBorder="1" applyAlignment="1" applyProtection="1">
      <alignment/>
      <protection/>
    </xf>
    <xf numFmtId="0" fontId="14" fillId="0" borderId="14" xfId="0" applyFont="1" applyFill="1" applyBorder="1" applyAlignment="1" applyProtection="1" quotePrefix="1">
      <alignment horizontal="center"/>
      <protection/>
    </xf>
    <xf numFmtId="0" fontId="14" fillId="0" borderId="35" xfId="0" applyFont="1" applyFill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/>
      <protection/>
    </xf>
    <xf numFmtId="0" fontId="11" fillId="0" borderId="35" xfId="0" applyFont="1" applyBorder="1" applyAlignment="1" applyProtection="1">
      <alignment/>
      <protection/>
    </xf>
    <xf numFmtId="0" fontId="11" fillId="33" borderId="49" xfId="0" applyFont="1" applyFill="1" applyBorder="1" applyAlignment="1" applyProtection="1">
      <alignment/>
      <protection locked="0"/>
    </xf>
    <xf numFmtId="0" fontId="14" fillId="0" borderId="49" xfId="0" applyFont="1" applyBorder="1" applyAlignment="1">
      <alignment horizontal="center"/>
    </xf>
    <xf numFmtId="0" fontId="11" fillId="33" borderId="50" xfId="0" applyFont="1" applyFill="1" applyBorder="1" applyAlignment="1" applyProtection="1">
      <alignment/>
      <protection locked="0"/>
    </xf>
    <xf numFmtId="0" fontId="16" fillId="0" borderId="31" xfId="0" applyFont="1" applyBorder="1" applyAlignment="1">
      <alignment/>
    </xf>
    <xf numFmtId="0" fontId="14" fillId="0" borderId="48" xfId="0" applyFont="1" applyBorder="1" applyAlignment="1">
      <alignment/>
    </xf>
    <xf numFmtId="0" fontId="16" fillId="0" borderId="14" xfId="0" applyFont="1" applyBorder="1" applyAlignment="1" applyProtection="1" quotePrefix="1">
      <alignment horizontal="center"/>
      <protection/>
    </xf>
    <xf numFmtId="0" fontId="14" fillId="0" borderId="35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 applyProtection="1" quotePrefix="1">
      <alignment horizontal="center"/>
      <protection/>
    </xf>
    <xf numFmtId="0" fontId="11" fillId="0" borderId="35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41" xfId="0" applyFont="1" applyBorder="1" applyAlignment="1">
      <alignment/>
    </xf>
    <xf numFmtId="0" fontId="18" fillId="0" borderId="0" xfId="0" applyFont="1" applyBorder="1" applyAlignment="1">
      <alignment/>
    </xf>
    <xf numFmtId="0" fontId="14" fillId="0" borderId="51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0" xfId="0" applyFont="1" applyAlignment="1">
      <alignment/>
    </xf>
    <xf numFmtId="0" fontId="11" fillId="33" borderId="27" xfId="0" applyFont="1" applyFill="1" applyBorder="1" applyAlignment="1" applyProtection="1">
      <alignment/>
      <protection locked="0"/>
    </xf>
    <xf numFmtId="0" fontId="14" fillId="0" borderId="45" xfId="0" applyFont="1" applyBorder="1" applyAlignment="1">
      <alignment/>
    </xf>
    <xf numFmtId="0" fontId="16" fillId="0" borderId="0" xfId="0" applyFont="1" applyBorder="1" applyAlignment="1" quotePrefix="1">
      <alignment horizontal="center"/>
    </xf>
    <xf numFmtId="0" fontId="14" fillId="0" borderId="0" xfId="0" applyFont="1" applyBorder="1" applyAlignment="1">
      <alignment/>
    </xf>
    <xf numFmtId="0" fontId="11" fillId="0" borderId="52" xfId="0" applyFont="1" applyBorder="1" applyAlignment="1" applyProtection="1">
      <alignment/>
      <protection locked="0"/>
    </xf>
    <xf numFmtId="0" fontId="11" fillId="0" borderId="0" xfId="0" applyFont="1" applyBorder="1" applyAlignment="1" quotePrefix="1">
      <alignment/>
    </xf>
    <xf numFmtId="0" fontId="11" fillId="33" borderId="52" xfId="0" applyFont="1" applyFill="1" applyBorder="1" applyAlignment="1" applyProtection="1">
      <alignment/>
      <protection locked="0"/>
    </xf>
    <xf numFmtId="0" fontId="12" fillId="0" borderId="0" xfId="0" applyFont="1" applyBorder="1" applyAlignment="1">
      <alignment horizontal="center"/>
    </xf>
    <xf numFmtId="0" fontId="14" fillId="0" borderId="53" xfId="0" applyFont="1" applyBorder="1" applyAlignment="1" applyProtection="1">
      <alignment/>
      <protection/>
    </xf>
    <xf numFmtId="0" fontId="16" fillId="0" borderId="42" xfId="0" applyFont="1" applyBorder="1" applyAlignment="1" applyProtection="1" quotePrefix="1">
      <alignment horizontal="center"/>
      <protection/>
    </xf>
    <xf numFmtId="0" fontId="14" fillId="0" borderId="47" xfId="0" applyFont="1" applyBorder="1" applyAlignment="1" applyProtection="1">
      <alignment/>
      <protection/>
    </xf>
    <xf numFmtId="0" fontId="11" fillId="0" borderId="44" xfId="0" applyFont="1" applyBorder="1" applyAlignment="1">
      <alignment/>
    </xf>
    <xf numFmtId="0" fontId="11" fillId="0" borderId="42" xfId="0" applyFont="1" applyBorder="1" applyAlignment="1" quotePrefix="1">
      <alignment/>
    </xf>
    <xf numFmtId="0" fontId="11" fillId="0" borderId="42" xfId="0" applyFont="1" applyBorder="1" applyAlignment="1">
      <alignment/>
    </xf>
    <xf numFmtId="0" fontId="14" fillId="0" borderId="48" xfId="0" applyFont="1" applyBorder="1" applyAlignment="1" applyProtection="1">
      <alignment/>
      <protection/>
    </xf>
    <xf numFmtId="0" fontId="14" fillId="0" borderId="35" xfId="0" applyFont="1" applyBorder="1" applyAlignment="1" applyProtection="1">
      <alignment/>
      <protection/>
    </xf>
    <xf numFmtId="0" fontId="16" fillId="0" borderId="14" xfId="0" applyFont="1" applyBorder="1" applyAlignment="1" applyProtection="1" quotePrefix="1">
      <alignment horizontal="center"/>
      <protection/>
    </xf>
    <xf numFmtId="0" fontId="11" fillId="33" borderId="33" xfId="0" applyFont="1" applyFill="1" applyBorder="1" applyAlignment="1" applyProtection="1">
      <alignment/>
      <protection locked="0"/>
    </xf>
    <xf numFmtId="0" fontId="12" fillId="0" borderId="14" xfId="0" applyFont="1" applyBorder="1" applyAlignment="1">
      <alignment horizontal="center"/>
    </xf>
    <xf numFmtId="0" fontId="11" fillId="33" borderId="34" xfId="0" applyFont="1" applyFill="1" applyBorder="1" applyAlignment="1" applyProtection="1">
      <alignment/>
      <protection locked="0"/>
    </xf>
    <xf numFmtId="0" fontId="16" fillId="0" borderId="14" xfId="0" applyFont="1" applyBorder="1" applyAlignment="1" quotePrefix="1">
      <alignment horizontal="center"/>
    </xf>
    <xf numFmtId="0" fontId="14" fillId="0" borderId="14" xfId="0" applyFont="1" applyBorder="1" applyAlignment="1">
      <alignment/>
    </xf>
    <xf numFmtId="0" fontId="11" fillId="0" borderId="33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4" xfId="0" applyFont="1" applyBorder="1" applyAlignment="1" applyProtection="1">
      <alignment/>
      <protection/>
    </xf>
    <xf numFmtId="0" fontId="11" fillId="0" borderId="14" xfId="0" applyFont="1" applyBorder="1" applyAlignment="1" quotePrefix="1">
      <alignment/>
    </xf>
    <xf numFmtId="0" fontId="14" fillId="0" borderId="14" xfId="0" applyFont="1" applyBorder="1" applyAlignment="1">
      <alignment horizontal="center"/>
    </xf>
    <xf numFmtId="0" fontId="14" fillId="0" borderId="26" xfId="0" applyFont="1" applyFill="1" applyBorder="1" applyAlignment="1" applyProtection="1">
      <alignment/>
      <protection/>
    </xf>
    <xf numFmtId="0" fontId="12" fillId="0" borderId="23" xfId="0" applyFont="1" applyFill="1" applyBorder="1" applyAlignment="1" applyProtection="1" quotePrefix="1">
      <alignment horizontal="center"/>
      <protection/>
    </xf>
    <xf numFmtId="0" fontId="14" fillId="0" borderId="25" xfId="0" applyFont="1" applyFill="1" applyBorder="1" applyAlignment="1" applyProtection="1">
      <alignment/>
      <protection/>
    </xf>
    <xf numFmtId="0" fontId="14" fillId="0" borderId="45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 quotePrefix="1">
      <alignment horizontal="center"/>
      <protection/>
    </xf>
    <xf numFmtId="0" fontId="14" fillId="0" borderId="46" xfId="0" applyFont="1" applyFill="1" applyBorder="1" applyAlignment="1" applyProtection="1">
      <alignment/>
      <protection/>
    </xf>
    <xf numFmtId="0" fontId="14" fillId="0" borderId="48" xfId="0" applyFont="1" applyBorder="1" applyAlignment="1">
      <alignment/>
    </xf>
    <xf numFmtId="0" fontId="16" fillId="0" borderId="14" xfId="0" applyFont="1" applyBorder="1" applyAlignment="1" quotePrefix="1">
      <alignment horizontal="center"/>
    </xf>
    <xf numFmtId="0" fontId="14" fillId="0" borderId="14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left"/>
    </xf>
    <xf numFmtId="0" fontId="16" fillId="0" borderId="42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6" fillId="0" borderId="14" xfId="0" applyFont="1" applyBorder="1" applyAlignment="1">
      <alignment horizontal="left"/>
    </xf>
    <xf numFmtId="0" fontId="16" fillId="0" borderId="48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1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0" fillId="0" borderId="0" xfId="0" applyBorder="1" applyAlignment="1" applyProtection="1" quotePrefix="1">
      <alignment horizontal="center"/>
      <protection/>
    </xf>
    <xf numFmtId="0" fontId="1" fillId="0" borderId="0" xfId="0" applyFont="1" applyBorder="1" applyAlignment="1">
      <alignment horizontal="center"/>
    </xf>
    <xf numFmtId="0" fontId="13" fillId="33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0" fontId="13" fillId="33" borderId="0" xfId="0" applyFont="1" applyFill="1" applyBorder="1" applyAlignment="1" applyProtection="1">
      <alignment horizontal="left"/>
      <protection/>
    </xf>
    <xf numFmtId="0" fontId="0" fillId="0" borderId="0" xfId="0" applyBorder="1" applyAlignment="1" quotePrefix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 quotePrefix="1">
      <alignment/>
    </xf>
    <xf numFmtId="0" fontId="0" fillId="0" borderId="0" xfId="0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14" fillId="0" borderId="16" xfId="0" applyFont="1" applyBorder="1" applyAlignment="1" applyProtection="1">
      <alignment horizontal="center"/>
      <protection/>
    </xf>
    <xf numFmtId="0" fontId="14" fillId="0" borderId="17" xfId="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center"/>
      <protection/>
    </xf>
    <xf numFmtId="0" fontId="11" fillId="33" borderId="23" xfId="0" applyFont="1" applyFill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11" fillId="0" borderId="46" xfId="0" applyFont="1" applyFill="1" applyBorder="1" applyAlignment="1" applyProtection="1">
      <alignment/>
      <protection locked="0"/>
    </xf>
    <xf numFmtId="0" fontId="19" fillId="33" borderId="24" xfId="0" applyFont="1" applyFill="1" applyBorder="1" applyAlignment="1" applyProtection="1">
      <alignment horizontal="center"/>
      <protection/>
    </xf>
    <xf numFmtId="0" fontId="19" fillId="33" borderId="23" xfId="0" applyFont="1" applyFill="1" applyBorder="1" applyAlignment="1" applyProtection="1">
      <alignment horizontal="center"/>
      <protection/>
    </xf>
    <xf numFmtId="0" fontId="19" fillId="33" borderId="25" xfId="0" applyFont="1" applyFill="1" applyBorder="1" applyAlignment="1" applyProtection="1">
      <alignment horizontal="center"/>
      <protection/>
    </xf>
    <xf numFmtId="0" fontId="20" fillId="0" borderId="24" xfId="0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20" fillId="0" borderId="25" xfId="0" applyFont="1" applyBorder="1" applyAlignment="1" applyProtection="1">
      <alignment horizontal="center"/>
      <protection/>
    </xf>
    <xf numFmtId="0" fontId="20" fillId="0" borderId="23" xfId="0" applyFont="1" applyBorder="1" applyAlignment="1" applyProtection="1">
      <alignment horizontal="center"/>
      <protection/>
    </xf>
    <xf numFmtId="0" fontId="21" fillId="0" borderId="23" xfId="0" applyFont="1" applyBorder="1" applyAlignment="1">
      <alignment horizontal="center"/>
    </xf>
    <xf numFmtId="0" fontId="19" fillId="0" borderId="26" xfId="0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5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 locked="0"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11" fillId="0" borderId="11" xfId="0" applyFont="1" applyFill="1" applyBorder="1" applyAlignment="1" applyProtection="1">
      <alignment/>
      <protection locked="0"/>
    </xf>
    <xf numFmtId="0" fontId="11" fillId="0" borderId="29" xfId="0" applyFont="1" applyFill="1" applyBorder="1" applyAlignment="1" applyProtection="1">
      <alignment/>
      <protection locked="0"/>
    </xf>
    <xf numFmtId="0" fontId="19" fillId="33" borderId="11" xfId="0" applyFont="1" applyFill="1" applyBorder="1" applyAlignment="1" applyProtection="1">
      <alignment horizontal="center"/>
      <protection/>
    </xf>
    <xf numFmtId="0" fontId="19" fillId="33" borderId="29" xfId="0" applyFont="1" applyFill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/>
      <protection/>
    </xf>
    <xf numFmtId="0" fontId="23" fillId="0" borderId="11" xfId="0" applyFont="1" applyBorder="1" applyAlignment="1">
      <alignment horizontal="center"/>
    </xf>
    <xf numFmtId="0" fontId="19" fillId="0" borderId="3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/>
    </xf>
    <xf numFmtId="0" fontId="19" fillId="0" borderId="29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/>
      <protection locked="0"/>
    </xf>
    <xf numFmtId="0" fontId="11" fillId="0" borderId="25" xfId="0" applyFont="1" applyFill="1" applyBorder="1" applyAlignment="1" applyProtection="1">
      <alignment/>
      <protection locked="0"/>
    </xf>
    <xf numFmtId="0" fontId="20" fillId="0" borderId="23" xfId="0" applyFont="1" applyBorder="1" applyAlignment="1" applyProtection="1">
      <alignment/>
      <protection/>
    </xf>
    <xf numFmtId="0" fontId="20" fillId="0" borderId="25" xfId="0" applyFont="1" applyBorder="1" applyAlignment="1" applyProtection="1">
      <alignment/>
      <protection/>
    </xf>
    <xf numFmtId="0" fontId="20" fillId="33" borderId="23" xfId="0" applyFont="1" applyFill="1" applyBorder="1" applyAlignment="1" applyProtection="1">
      <alignment/>
      <protection/>
    </xf>
    <xf numFmtId="0" fontId="19" fillId="33" borderId="23" xfId="0" applyFont="1" applyFill="1" applyBorder="1" applyAlignment="1" applyProtection="1">
      <alignment/>
      <protection/>
    </xf>
    <xf numFmtId="0" fontId="20" fillId="33" borderId="25" xfId="0" applyFont="1" applyFill="1" applyBorder="1" applyAlignment="1" applyProtection="1">
      <alignment/>
      <protection/>
    </xf>
    <xf numFmtId="0" fontId="20" fillId="33" borderId="10" xfId="0" applyFont="1" applyFill="1" applyBorder="1" applyAlignment="1" applyProtection="1">
      <alignment/>
      <protection/>
    </xf>
    <xf numFmtId="0" fontId="19" fillId="33" borderId="11" xfId="0" applyFont="1" applyFill="1" applyBorder="1" applyAlignment="1" applyProtection="1">
      <alignment/>
      <protection/>
    </xf>
    <xf numFmtId="0" fontId="20" fillId="33" borderId="29" xfId="0" applyFont="1" applyFill="1" applyBorder="1" applyAlignment="1" applyProtection="1">
      <alignment/>
      <protection/>
    </xf>
    <xf numFmtId="0" fontId="20" fillId="33" borderId="25" xfId="0" applyFont="1" applyFill="1" applyBorder="1" applyAlignment="1" applyProtection="1">
      <alignment horizontal="center"/>
      <protection/>
    </xf>
    <xf numFmtId="0" fontId="20" fillId="33" borderId="29" xfId="0" applyFont="1" applyFill="1" applyBorder="1" applyAlignment="1" applyProtection="1">
      <alignment horizontal="center"/>
      <protection/>
    </xf>
    <xf numFmtId="0" fontId="20" fillId="33" borderId="24" xfId="0" applyFont="1" applyFill="1" applyBorder="1" applyAlignment="1" applyProtection="1">
      <alignment horizontal="center"/>
      <protection/>
    </xf>
    <xf numFmtId="0" fontId="19" fillId="0" borderId="23" xfId="0" applyFont="1" applyFill="1" applyBorder="1" applyAlignment="1" applyProtection="1">
      <alignment horizontal="center"/>
      <protection/>
    </xf>
    <xf numFmtId="0" fontId="20" fillId="33" borderId="10" xfId="0" applyFont="1" applyFill="1" applyBorder="1" applyAlignment="1" applyProtection="1">
      <alignment horizontal="center"/>
      <protection/>
    </xf>
    <xf numFmtId="0" fontId="22" fillId="0" borderId="11" xfId="0" applyFont="1" applyFill="1" applyBorder="1" applyAlignment="1" applyProtection="1">
      <alignment horizontal="center"/>
      <protection/>
    </xf>
    <xf numFmtId="0" fontId="1" fillId="0" borderId="54" xfId="0" applyFont="1" applyBorder="1" applyAlignment="1">
      <alignment horizontal="center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46" xfId="0" applyFill="1" applyBorder="1" applyAlignment="1" applyProtection="1">
      <alignment/>
      <protection locked="0"/>
    </xf>
    <xf numFmtId="0" fontId="24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"/>
      <protection/>
    </xf>
    <xf numFmtId="0" fontId="24" fillId="0" borderId="46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4" fillId="33" borderId="52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4" fillId="33" borderId="46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46" xfId="0" applyFont="1" applyFill="1" applyBorder="1" applyAlignment="1">
      <alignment/>
    </xf>
    <xf numFmtId="0" fontId="20" fillId="0" borderId="52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19" fillId="0" borderId="45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46" xfId="0" applyFont="1" applyBorder="1" applyAlignment="1" applyProtection="1">
      <alignment horizontal="center"/>
      <protection/>
    </xf>
    <xf numFmtId="0" fontId="12" fillId="0" borderId="36" xfId="0" applyFont="1" applyBorder="1" applyAlignment="1" applyProtection="1">
      <alignment horizontal="center"/>
      <protection locked="0"/>
    </xf>
    <xf numFmtId="0" fontId="1" fillId="0" borderId="28" xfId="0" applyFont="1" applyBorder="1" applyAlignment="1">
      <alignment horizontal="center"/>
    </xf>
    <xf numFmtId="0" fontId="0" fillId="0" borderId="11" xfId="0" applyFill="1" applyBorder="1" applyAlignment="1" applyProtection="1">
      <alignment/>
      <protection locked="0"/>
    </xf>
    <xf numFmtId="0" fontId="24" fillId="33" borderId="11" xfId="0" applyFont="1" applyFill="1" applyBorder="1" applyAlignment="1">
      <alignment/>
    </xf>
    <xf numFmtId="0" fontId="24" fillId="33" borderId="29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24" fillId="0" borderId="23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24" xfId="0" applyFont="1" applyFill="1" applyBorder="1" applyAlignment="1">
      <alignment/>
    </xf>
    <xf numFmtId="0" fontId="24" fillId="0" borderId="25" xfId="0" applyFont="1" applyFill="1" applyBorder="1" applyAlignment="1">
      <alignment/>
    </xf>
    <xf numFmtId="0" fontId="24" fillId="33" borderId="23" xfId="0" applyFont="1" applyFill="1" applyBorder="1" applyAlignment="1">
      <alignment/>
    </xf>
    <xf numFmtId="0" fontId="24" fillId="33" borderId="25" xfId="0" applyFont="1" applyFill="1" applyBorder="1" applyAlignment="1">
      <alignment/>
    </xf>
    <xf numFmtId="0" fontId="24" fillId="0" borderId="23" xfId="0" applyFont="1" applyFill="1" applyBorder="1" applyAlignment="1">
      <alignment/>
    </xf>
    <xf numFmtId="0" fontId="21" fillId="0" borderId="23" xfId="0" applyFont="1" applyFill="1" applyBorder="1" applyAlignment="1">
      <alignment horizontal="center"/>
    </xf>
    <xf numFmtId="0" fontId="0" fillId="0" borderId="23" xfId="0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0" fillId="0" borderId="29" xfId="0" applyFill="1" applyBorder="1" applyAlignment="1" applyProtection="1">
      <alignment/>
      <protection locked="0"/>
    </xf>
    <xf numFmtId="0" fontId="24" fillId="33" borderId="10" xfId="0" applyFont="1" applyFill="1" applyBorder="1" applyAlignment="1">
      <alignment/>
    </xf>
    <xf numFmtId="0" fontId="23" fillId="0" borderId="11" xfId="0" applyFont="1" applyFill="1" applyBorder="1" applyAlignment="1">
      <alignment horizontal="center"/>
    </xf>
    <xf numFmtId="0" fontId="24" fillId="0" borderId="52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12" fillId="0" borderId="54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/>
      <protection/>
    </xf>
    <xf numFmtId="0" fontId="20" fillId="0" borderId="46" xfId="0" applyFont="1" applyBorder="1" applyAlignment="1" applyProtection="1">
      <alignment/>
      <protection/>
    </xf>
    <xf numFmtId="0" fontId="20" fillId="0" borderId="46" xfId="0" applyFont="1" applyBorder="1" applyAlignment="1" applyProtection="1">
      <alignment horizontal="center"/>
      <protection/>
    </xf>
    <xf numFmtId="0" fontId="20" fillId="33" borderId="52" xfId="0" applyFont="1" applyFill="1" applyBorder="1" applyAlignment="1" applyProtection="1">
      <alignment horizontal="center"/>
      <protection/>
    </xf>
    <xf numFmtId="0" fontId="11" fillId="0" borderId="52" xfId="0" applyFont="1" applyBorder="1" applyAlignment="1" applyProtection="1">
      <alignment horizontal="center"/>
      <protection locked="0"/>
    </xf>
    <xf numFmtId="0" fontId="12" fillId="0" borderId="32" xfId="0" applyFont="1" applyBorder="1" applyAlignment="1" applyProtection="1">
      <alignment/>
      <protection/>
    </xf>
    <xf numFmtId="0" fontId="0" fillId="33" borderId="14" xfId="0" applyFill="1" applyBorder="1" applyAlignment="1">
      <alignment/>
    </xf>
    <xf numFmtId="0" fontId="11" fillId="0" borderId="14" xfId="0" applyFont="1" applyFill="1" applyBorder="1" applyAlignment="1" applyProtection="1">
      <alignment/>
      <protection locked="0"/>
    </xf>
    <xf numFmtId="0" fontId="22" fillId="0" borderId="14" xfId="0" applyFont="1" applyBorder="1" applyAlignment="1" applyProtection="1">
      <alignment horizontal="center"/>
      <protection/>
    </xf>
    <xf numFmtId="0" fontId="15" fillId="0" borderId="35" xfId="53" applyFont="1" applyFill="1" applyBorder="1" applyAlignment="1" applyProtection="1" quotePrefix="1">
      <alignment horizontal="center"/>
      <protection locked="0"/>
    </xf>
    <xf numFmtId="0" fontId="20" fillId="33" borderId="33" xfId="0" applyFont="1" applyFill="1" applyBorder="1" applyAlignment="1" applyProtection="1">
      <alignment horizontal="center"/>
      <protection/>
    </xf>
    <xf numFmtId="0" fontId="19" fillId="33" borderId="14" xfId="0" applyFont="1" applyFill="1" applyBorder="1" applyAlignment="1" applyProtection="1">
      <alignment horizontal="center"/>
      <protection/>
    </xf>
    <xf numFmtId="0" fontId="20" fillId="0" borderId="48" xfId="0" applyFont="1" applyBorder="1" applyAlignment="1" applyProtection="1">
      <alignment horizontal="center"/>
      <protection/>
    </xf>
    <xf numFmtId="0" fontId="19" fillId="0" borderId="14" xfId="0" applyFont="1" applyBorder="1" applyAlignment="1" applyProtection="1">
      <alignment horizontal="center"/>
      <protection/>
    </xf>
    <xf numFmtId="0" fontId="20" fillId="0" borderId="14" xfId="0" applyFont="1" applyBorder="1" applyAlignment="1" applyProtection="1">
      <alignment horizontal="center"/>
      <protection/>
    </xf>
    <xf numFmtId="0" fontId="20" fillId="0" borderId="33" xfId="0" applyFont="1" applyBorder="1" applyAlignment="1" applyProtection="1">
      <alignment horizontal="center"/>
      <protection/>
    </xf>
    <xf numFmtId="0" fontId="11" fillId="0" borderId="33" xfId="0" applyFont="1" applyBorder="1" applyAlignment="1" applyProtection="1">
      <alignment horizontal="center"/>
      <protection locked="0"/>
    </xf>
    <xf numFmtId="0" fontId="12" fillId="0" borderId="34" xfId="0" applyFont="1" applyBorder="1" applyAlignment="1" applyProtection="1">
      <alignment horizontal="center"/>
      <protection locked="0"/>
    </xf>
    <xf numFmtId="0" fontId="12" fillId="0" borderId="40" xfId="0" applyFont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12" xfId="0" applyFont="1" applyBorder="1" applyAlignment="1" applyProtection="1">
      <alignment horizontal="center"/>
      <protection/>
    </xf>
    <xf numFmtId="0" fontId="19" fillId="0" borderId="37" xfId="0" applyFont="1" applyBorder="1" applyAlignment="1" applyProtection="1">
      <alignment horizontal="center"/>
      <protection/>
    </xf>
    <xf numFmtId="0" fontId="19" fillId="0" borderId="55" xfId="0" applyFont="1" applyBorder="1" applyAlignment="1" applyProtection="1">
      <alignment horizontal="center"/>
      <protection/>
    </xf>
    <xf numFmtId="0" fontId="19" fillId="0" borderId="38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/>
    </xf>
    <xf numFmtId="0" fontId="0" fillId="0" borderId="46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1" fillId="0" borderId="40" xfId="0" applyFont="1" applyBorder="1" applyAlignment="1" applyProtection="1">
      <alignment horizontal="center"/>
      <protection/>
    </xf>
    <xf numFmtId="0" fontId="0" fillId="0" borderId="40" xfId="0" applyBorder="1" applyAlignment="1">
      <alignment/>
    </xf>
    <xf numFmtId="0" fontId="1" fillId="0" borderId="56" xfId="0" applyFont="1" applyBorder="1" applyAlignment="1" applyProtection="1">
      <alignment/>
      <protection/>
    </xf>
    <xf numFmtId="0" fontId="1" fillId="0" borderId="40" xfId="0" applyFont="1" applyBorder="1" applyAlignment="1" applyProtection="1">
      <alignment/>
      <protection/>
    </xf>
    <xf numFmtId="0" fontId="1" fillId="0" borderId="41" xfId="0" applyFont="1" applyBorder="1" applyAlignment="1" applyProtection="1">
      <alignment/>
      <protection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1" fillId="0" borderId="16" xfId="0" applyFont="1" applyBorder="1" applyAlignment="1">
      <alignment/>
    </xf>
    <xf numFmtId="0" fontId="0" fillId="0" borderId="21" xfId="0" applyBorder="1" applyAlignment="1">
      <alignment/>
    </xf>
    <xf numFmtId="0" fontId="0" fillId="0" borderId="46" xfId="0" applyFont="1" applyBorder="1" applyAlignment="1" applyProtection="1">
      <alignment/>
      <protection/>
    </xf>
    <xf numFmtId="0" fontId="1" fillId="0" borderId="42" xfId="0" applyFont="1" applyFill="1" applyBorder="1" applyAlignment="1" applyProtection="1">
      <alignment/>
      <protection/>
    </xf>
    <xf numFmtId="0" fontId="0" fillId="0" borderId="42" xfId="0" applyFont="1" applyFill="1" applyBorder="1" applyAlignment="1" applyProtection="1" quotePrefix="1">
      <alignment horizontal="center"/>
      <protection/>
    </xf>
    <xf numFmtId="0" fontId="1" fillId="0" borderId="47" xfId="0" applyFont="1" applyFill="1" applyBorder="1" applyAlignment="1" applyProtection="1">
      <alignment/>
      <protection/>
    </xf>
    <xf numFmtId="0" fontId="16" fillId="0" borderId="23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47" xfId="0" applyFont="1" applyBorder="1" applyAlignment="1">
      <alignment/>
    </xf>
    <xf numFmtId="0" fontId="16" fillId="33" borderId="42" xfId="0" applyFont="1" applyFill="1" applyBorder="1" applyAlignment="1" applyProtection="1">
      <alignment/>
      <protection locked="0"/>
    </xf>
    <xf numFmtId="0" fontId="1" fillId="0" borderId="42" xfId="0" applyFont="1" applyBorder="1" applyAlignment="1">
      <alignment horizontal="center"/>
    </xf>
    <xf numFmtId="0" fontId="16" fillId="33" borderId="43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51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0" fillId="0" borderId="16" xfId="0" applyFont="1" applyBorder="1" applyAlignment="1" applyProtection="1" quotePrefix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16" fillId="0" borderId="16" xfId="0" applyFont="1" applyBorder="1" applyAlignment="1" applyProtection="1">
      <alignment/>
      <protection/>
    </xf>
    <xf numFmtId="0" fontId="16" fillId="0" borderId="16" xfId="0" applyFont="1" applyBorder="1" applyAlignment="1" applyProtection="1" quotePrefix="1">
      <alignment horizontal="center"/>
      <protection/>
    </xf>
    <xf numFmtId="0" fontId="16" fillId="0" borderId="16" xfId="0" applyFont="1" applyBorder="1" applyAlignment="1">
      <alignment/>
    </xf>
    <xf numFmtId="1" fontId="16" fillId="0" borderId="16" xfId="0" applyNumberFormat="1" applyFont="1" applyBorder="1" applyAlignment="1" applyProtection="1" quotePrefix="1">
      <alignment/>
      <protection/>
    </xf>
    <xf numFmtId="0" fontId="14" fillId="0" borderId="16" xfId="0" applyFont="1" applyBorder="1" applyAlignment="1">
      <alignment horizontal="center"/>
    </xf>
    <xf numFmtId="0" fontId="16" fillId="33" borderId="56" xfId="0" applyFont="1" applyFill="1" applyBorder="1" applyAlignment="1" applyProtection="1">
      <alignment horizontal="center"/>
      <protection/>
    </xf>
    <xf numFmtId="0" fontId="16" fillId="33" borderId="21" xfId="0" applyFont="1" applyFill="1" applyBorder="1" applyAlignment="1">
      <alignment horizontal="center"/>
    </xf>
    <xf numFmtId="0" fontId="16" fillId="0" borderId="46" xfId="0" applyFont="1" applyBorder="1" applyAlignment="1" applyProtection="1">
      <alignment/>
      <protection/>
    </xf>
    <xf numFmtId="0" fontId="14" fillId="0" borderId="42" xfId="0" applyFont="1" applyFill="1" applyBorder="1" applyAlignment="1" applyProtection="1">
      <alignment/>
      <protection/>
    </xf>
    <xf numFmtId="0" fontId="14" fillId="0" borderId="42" xfId="0" applyFont="1" applyFill="1" applyBorder="1" applyAlignment="1" applyProtection="1" quotePrefix="1">
      <alignment horizontal="center"/>
      <protection/>
    </xf>
    <xf numFmtId="0" fontId="14" fillId="0" borderId="47" xfId="0" applyFont="1" applyFill="1" applyBorder="1" applyAlignment="1" applyProtection="1">
      <alignment/>
      <protection/>
    </xf>
    <xf numFmtId="0" fontId="16" fillId="0" borderId="42" xfId="0" applyFont="1" applyBorder="1" applyAlignment="1" applyProtection="1">
      <alignment horizontal="left"/>
      <protection/>
    </xf>
    <xf numFmtId="0" fontId="0" fillId="0" borderId="42" xfId="0" applyFont="1" applyBorder="1" applyAlignment="1" applyProtection="1">
      <alignment horizontal="center"/>
      <protection/>
    </xf>
    <xf numFmtId="0" fontId="16" fillId="0" borderId="3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4" fillId="0" borderId="11" xfId="0" applyFont="1" applyFill="1" applyBorder="1" applyAlignment="1" applyProtection="1" quotePrefix="1">
      <alignment horizontal="center"/>
      <protection/>
    </xf>
    <xf numFmtId="0" fontId="1" fillId="0" borderId="29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/>
      <protection/>
    </xf>
    <xf numFmtId="0" fontId="16" fillId="0" borderId="11" xfId="0" applyFont="1" applyBorder="1" applyAlignment="1" applyProtection="1" quotePrefix="1">
      <alignment horizontal="center"/>
      <protection/>
    </xf>
    <xf numFmtId="1" fontId="16" fillId="0" borderId="11" xfId="0" applyNumberFormat="1" applyFont="1" applyBorder="1" applyAlignment="1" applyProtection="1" quotePrefix="1">
      <alignment/>
      <protection/>
    </xf>
    <xf numFmtId="0" fontId="14" fillId="0" borderId="23" xfId="0" applyFont="1" applyBorder="1" applyAlignment="1">
      <alignment horizontal="center"/>
    </xf>
    <xf numFmtId="0" fontId="16" fillId="33" borderId="24" xfId="0" applyFont="1" applyFill="1" applyBorder="1" applyAlignment="1" applyProtection="1">
      <alignment horizontal="center"/>
      <protection/>
    </xf>
    <xf numFmtId="0" fontId="16" fillId="33" borderId="27" xfId="0" applyFont="1" applyFill="1" applyBorder="1" applyAlignment="1">
      <alignment horizontal="center"/>
    </xf>
    <xf numFmtId="0" fontId="16" fillId="0" borderId="11" xfId="0" applyFont="1" applyBorder="1" applyAlignment="1" applyProtection="1">
      <alignment horizontal="left"/>
      <protection/>
    </xf>
    <xf numFmtId="0" fontId="16" fillId="33" borderId="23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 horizontal="center"/>
    </xf>
    <xf numFmtId="0" fontId="16" fillId="33" borderId="27" xfId="0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 quotePrefix="1">
      <alignment horizontal="center"/>
      <protection/>
    </xf>
    <xf numFmtId="0" fontId="16" fillId="33" borderId="44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/>
      <protection/>
    </xf>
    <xf numFmtId="0" fontId="14" fillId="0" borderId="14" xfId="0" applyFont="1" applyFill="1" applyBorder="1" applyAlignment="1" applyProtection="1" quotePrefix="1">
      <alignment horizontal="center"/>
      <protection/>
    </xf>
    <xf numFmtId="0" fontId="1" fillId="0" borderId="35" xfId="0" applyFont="1" applyFill="1" applyBorder="1" applyAlignment="1" applyProtection="1">
      <alignment/>
      <protection/>
    </xf>
    <xf numFmtId="0" fontId="16" fillId="0" borderId="14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57" xfId="0" applyFont="1" applyBorder="1" applyAlignment="1">
      <alignment/>
    </xf>
    <xf numFmtId="0" fontId="16" fillId="33" borderId="49" xfId="0" applyFont="1" applyFill="1" applyBorder="1" applyAlignment="1" applyProtection="1">
      <alignment/>
      <protection locked="0"/>
    </xf>
    <xf numFmtId="0" fontId="1" fillId="0" borderId="49" xfId="0" applyFont="1" applyBorder="1" applyAlignment="1">
      <alignment horizontal="center"/>
    </xf>
    <xf numFmtId="0" fontId="16" fillId="33" borderId="50" xfId="0" applyFont="1" applyFill="1" applyBorder="1" applyAlignment="1" applyProtection="1">
      <alignment/>
      <protection locked="0"/>
    </xf>
    <xf numFmtId="0" fontId="1" fillId="0" borderId="14" xfId="0" applyFont="1" applyBorder="1" applyAlignment="1">
      <alignment/>
    </xf>
    <xf numFmtId="0" fontId="0" fillId="0" borderId="14" xfId="0" applyFont="1" applyBorder="1" applyAlignment="1" applyProtection="1" quotePrefix="1">
      <alignment horizontal="center"/>
      <protection/>
    </xf>
    <xf numFmtId="0" fontId="1" fillId="0" borderId="35" xfId="0" applyFont="1" applyBorder="1" applyAlignment="1">
      <alignment/>
    </xf>
    <xf numFmtId="0" fontId="16" fillId="33" borderId="33" xfId="0" applyFont="1" applyFill="1" applyBorder="1" applyAlignment="1">
      <alignment horizontal="center"/>
    </xf>
    <xf numFmtId="0" fontId="16" fillId="33" borderId="50" xfId="0" applyFont="1" applyFill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1" fillId="0" borderId="40" xfId="0" applyFont="1" applyFill="1" applyBorder="1" applyAlignment="1" applyProtection="1">
      <alignment/>
      <protection/>
    </xf>
    <xf numFmtId="0" fontId="14" fillId="0" borderId="40" xfId="0" applyFont="1" applyFill="1" applyBorder="1" applyAlignment="1" applyProtection="1" quotePrefix="1">
      <alignment horizontal="center"/>
      <protection/>
    </xf>
    <xf numFmtId="0" fontId="16" fillId="0" borderId="40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 horizontal="center"/>
      <protection/>
    </xf>
    <xf numFmtId="0" fontId="0" fillId="0" borderId="40" xfId="0" applyFont="1" applyBorder="1" applyAlignment="1">
      <alignment/>
    </xf>
    <xf numFmtId="0" fontId="16" fillId="0" borderId="40" xfId="0" applyFont="1" applyFill="1" applyBorder="1" applyAlignment="1" applyProtection="1">
      <alignment/>
      <protection locked="0"/>
    </xf>
    <xf numFmtId="0" fontId="1" fillId="0" borderId="4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51" xfId="0" applyFont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 quotePrefix="1">
      <alignment horizontal="center"/>
      <protection/>
    </xf>
    <xf numFmtId="0" fontId="1" fillId="0" borderId="29" xfId="0" applyFont="1" applyFill="1" applyBorder="1" applyAlignment="1" applyProtection="1">
      <alignment/>
      <protection/>
    </xf>
    <xf numFmtId="0" fontId="14" fillId="0" borderId="11" xfId="0" applyFont="1" applyBorder="1" applyAlignment="1">
      <alignment horizontal="center"/>
    </xf>
    <xf numFmtId="0" fontId="16" fillId="33" borderId="10" xfId="0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 horizontal="center"/>
    </xf>
    <xf numFmtId="0" fontId="16" fillId="33" borderId="31" xfId="0" applyFont="1" applyFill="1" applyBorder="1" applyAlignment="1">
      <alignment horizontal="center"/>
    </xf>
    <xf numFmtId="0" fontId="1" fillId="0" borderId="30" xfId="0" applyFont="1" applyBorder="1" applyAlignment="1" applyProtection="1">
      <alignment/>
      <protection/>
    </xf>
    <xf numFmtId="0" fontId="14" fillId="0" borderId="11" xfId="0" applyFont="1" applyBorder="1" applyAlignment="1" applyProtection="1">
      <alignment/>
      <protection/>
    </xf>
    <xf numFmtId="0" fontId="14" fillId="0" borderId="29" xfId="0" applyFont="1" applyBorder="1" applyAlignment="1" applyProtection="1">
      <alignment/>
      <protection/>
    </xf>
    <xf numFmtId="0" fontId="16" fillId="33" borderId="43" xfId="0" applyFont="1" applyFill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/>
    </xf>
    <xf numFmtId="0" fontId="1" fillId="0" borderId="48" xfId="0" applyFont="1" applyBorder="1" applyAlignment="1">
      <alignment/>
    </xf>
    <xf numFmtId="0" fontId="16" fillId="0" borderId="48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35" xfId="0" applyFont="1" applyBorder="1" applyAlignment="1" applyProtection="1">
      <alignment/>
      <protection/>
    </xf>
    <xf numFmtId="0" fontId="16" fillId="33" borderId="33" xfId="0" applyFont="1" applyFill="1" applyBorder="1" applyAlignment="1" applyProtection="1">
      <alignment horizontal="center"/>
      <protection/>
    </xf>
    <xf numFmtId="0" fontId="16" fillId="33" borderId="34" xfId="0" applyFont="1" applyFill="1" applyBorder="1" applyAlignment="1">
      <alignment horizontal="center"/>
    </xf>
    <xf numFmtId="0" fontId="1" fillId="0" borderId="40" xfId="0" applyFont="1" applyBorder="1" applyAlignment="1">
      <alignment/>
    </xf>
    <xf numFmtId="0" fontId="0" fillId="0" borderId="40" xfId="0" applyFont="1" applyBorder="1" applyAlignment="1" quotePrefix="1">
      <alignment horizontal="center"/>
    </xf>
    <xf numFmtId="0" fontId="0" fillId="0" borderId="14" xfId="0" applyFont="1" applyBorder="1" applyAlignment="1" quotePrefix="1">
      <alignment horizontal="center"/>
    </xf>
    <xf numFmtId="0" fontId="0" fillId="0" borderId="14" xfId="0" applyFont="1" applyBorder="1" applyAlignment="1">
      <alignment/>
    </xf>
    <xf numFmtId="0" fontId="16" fillId="0" borderId="14" xfId="0" applyFont="1" applyFill="1" applyBorder="1" applyAlignment="1" applyProtection="1">
      <alignment/>
      <protection locked="0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6" fillId="0" borderId="46" xfId="0" applyFont="1" applyBorder="1" applyAlignment="1">
      <alignment/>
    </xf>
    <xf numFmtId="0" fontId="14" fillId="0" borderId="52" xfId="0" applyFont="1" applyBorder="1" applyAlignment="1">
      <alignment/>
    </xf>
    <xf numFmtId="0" fontId="0" fillId="0" borderId="0" xfId="0" applyFont="1" applyAlignment="1" quotePrefix="1">
      <alignment horizontal="center"/>
    </xf>
    <xf numFmtId="0" fontId="14" fillId="0" borderId="0" xfId="0" applyFont="1" applyAlignment="1">
      <alignment/>
    </xf>
    <xf numFmtId="0" fontId="16" fillId="0" borderId="52" xfId="0" applyFont="1" applyBorder="1" applyAlignment="1" applyProtection="1">
      <alignment horizontal="left"/>
      <protection locked="0"/>
    </xf>
    <xf numFmtId="0" fontId="16" fillId="0" borderId="0" xfId="0" applyFont="1" applyAlignment="1" quotePrefix="1">
      <alignment horizontal="center"/>
    </xf>
    <xf numFmtId="0" fontId="16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16" fillId="33" borderId="52" xfId="0" applyFont="1" applyFill="1" applyBorder="1" applyAlignment="1" applyProtection="1">
      <alignment/>
      <protection locked="0"/>
    </xf>
    <xf numFmtId="0" fontId="14" fillId="0" borderId="0" xfId="0" applyFont="1" applyBorder="1" applyAlignment="1">
      <alignment horizontal="center"/>
    </xf>
    <xf numFmtId="0" fontId="16" fillId="33" borderId="36" xfId="0" applyFont="1" applyFill="1" applyBorder="1" applyAlignment="1" applyProtection="1">
      <alignment/>
      <protection locked="0"/>
    </xf>
    <xf numFmtId="0" fontId="0" fillId="0" borderId="51" xfId="0" applyBorder="1" applyAlignment="1">
      <alignment/>
    </xf>
    <xf numFmtId="0" fontId="14" fillId="0" borderId="16" xfId="0" applyFont="1" applyBorder="1" applyAlignment="1">
      <alignment/>
    </xf>
    <xf numFmtId="0" fontId="0" fillId="0" borderId="16" xfId="0" applyFont="1" applyBorder="1" applyAlignment="1" quotePrefix="1">
      <alignment horizontal="center"/>
    </xf>
    <xf numFmtId="0" fontId="16" fillId="0" borderId="18" xfId="0" applyFont="1" applyBorder="1" applyAlignment="1" applyProtection="1">
      <alignment horizontal="left"/>
      <protection locked="0"/>
    </xf>
    <xf numFmtId="0" fontId="16" fillId="0" borderId="16" xfId="0" applyFont="1" applyBorder="1" applyAlignment="1" quotePrefix="1">
      <alignment horizontal="center"/>
    </xf>
    <xf numFmtId="0" fontId="16" fillId="0" borderId="16" xfId="0" applyFont="1" applyBorder="1" applyAlignment="1">
      <alignment horizontal="left"/>
    </xf>
    <xf numFmtId="0" fontId="16" fillId="33" borderId="18" xfId="0" applyFont="1" applyFill="1" applyBorder="1" applyAlignment="1" applyProtection="1">
      <alignment/>
      <protection locked="0"/>
    </xf>
    <xf numFmtId="0" fontId="16" fillId="33" borderId="21" xfId="0" applyFont="1" applyFill="1" applyBorder="1" applyAlignment="1" applyProtection="1">
      <alignment/>
      <protection locked="0"/>
    </xf>
    <xf numFmtId="0" fontId="14" fillId="0" borderId="44" xfId="0" applyFont="1" applyBorder="1" applyAlignment="1">
      <alignment/>
    </xf>
    <xf numFmtId="0" fontId="14" fillId="0" borderId="42" xfId="0" applyFont="1" applyBorder="1" applyAlignment="1">
      <alignment/>
    </xf>
    <xf numFmtId="0" fontId="16" fillId="0" borderId="44" xfId="0" applyFont="1" applyBorder="1" applyAlignment="1" applyProtection="1">
      <alignment horizontal="left"/>
      <protection locked="0"/>
    </xf>
    <xf numFmtId="0" fontId="0" fillId="0" borderId="42" xfId="0" applyFont="1" applyBorder="1" applyAlignment="1">
      <alignment/>
    </xf>
    <xf numFmtId="0" fontId="16" fillId="33" borderId="44" xfId="0" applyFont="1" applyFill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16" fillId="0" borderId="10" xfId="0" applyFont="1" applyBorder="1" applyAlignment="1" applyProtection="1">
      <alignment horizontal="left"/>
      <protection locked="0"/>
    </xf>
    <xf numFmtId="0" fontId="16" fillId="33" borderId="10" xfId="0" applyFont="1" applyFill="1" applyBorder="1" applyAlignment="1" applyProtection="1">
      <alignment/>
      <protection locked="0"/>
    </xf>
    <xf numFmtId="0" fontId="16" fillId="33" borderId="31" xfId="0" applyFont="1" applyFill="1" applyBorder="1" applyAlignment="1" applyProtection="1">
      <alignment/>
      <protection locked="0"/>
    </xf>
    <xf numFmtId="0" fontId="0" fillId="0" borderId="46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 quotePrefix="1">
      <alignment horizontal="center"/>
    </xf>
    <xf numFmtId="0" fontId="1" fillId="0" borderId="29" xfId="0" applyFont="1" applyBorder="1" applyAlignment="1">
      <alignment/>
    </xf>
    <xf numFmtId="0" fontId="16" fillId="0" borderId="44" xfId="0" applyFont="1" applyBorder="1" applyAlignment="1" applyProtection="1">
      <alignment horizontal="left"/>
      <protection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/>
    </xf>
    <xf numFmtId="0" fontId="16" fillId="33" borderId="44" xfId="0" applyFont="1" applyFill="1" applyBorder="1" applyAlignment="1" applyProtection="1">
      <alignment/>
      <protection/>
    </xf>
    <xf numFmtId="0" fontId="1" fillId="0" borderId="11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" fillId="0" borderId="33" xfId="0" applyFont="1" applyBorder="1" applyAlignment="1">
      <alignment/>
    </xf>
    <xf numFmtId="0" fontId="0" fillId="0" borderId="14" xfId="0" applyBorder="1" applyAlignment="1">
      <alignment horizontal="center"/>
    </xf>
    <xf numFmtId="0" fontId="16" fillId="33" borderId="33" xfId="0" applyFont="1" applyFill="1" applyBorder="1" applyAlignment="1" applyProtection="1">
      <alignment/>
      <protection/>
    </xf>
    <xf numFmtId="0" fontId="0" fillId="0" borderId="48" xfId="0" applyBorder="1" applyAlignment="1">
      <alignment/>
    </xf>
    <xf numFmtId="0" fontId="16" fillId="0" borderId="33" xfId="0" applyFont="1" applyBorder="1" applyAlignment="1">
      <alignment horizontal="left"/>
    </xf>
    <xf numFmtId="0" fontId="16" fillId="33" borderId="33" xfId="0" applyFont="1" applyFill="1" applyBorder="1" applyAlignment="1" applyProtection="1">
      <alignment/>
      <protection locked="0"/>
    </xf>
    <xf numFmtId="0" fontId="16" fillId="33" borderId="34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1" fillId="0" borderId="14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 quotePrefix="1">
      <alignment horizontal="center"/>
      <protection/>
    </xf>
    <xf numFmtId="0" fontId="1" fillId="0" borderId="46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9" xfId="0" applyFont="1" applyBorder="1" applyAlignment="1">
      <alignment/>
    </xf>
    <xf numFmtId="0" fontId="16" fillId="33" borderId="11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16" fillId="0" borderId="0" xfId="0" applyFont="1" applyBorder="1" applyAlignment="1" applyProtection="1" quotePrefix="1">
      <alignment horizontal="center"/>
      <protection/>
    </xf>
    <xf numFmtId="1" fontId="16" fillId="0" borderId="0" xfId="0" applyNumberFormat="1" applyFont="1" applyBorder="1" applyAlignment="1" applyProtection="1" quotePrefix="1">
      <alignment/>
      <protection/>
    </xf>
    <xf numFmtId="0" fontId="0" fillId="0" borderId="46" xfId="0" applyBorder="1" applyAlignment="1">
      <alignment/>
    </xf>
    <xf numFmtId="0" fontId="0" fillId="0" borderId="49" xfId="0" applyFont="1" applyBorder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" fillId="0" borderId="37" xfId="0" applyFont="1" applyBorder="1" applyAlignment="1">
      <alignment/>
    </xf>
    <xf numFmtId="0" fontId="2" fillId="0" borderId="37" xfId="0" applyFont="1" applyBorder="1" applyAlignment="1">
      <alignment/>
    </xf>
    <xf numFmtId="0" fontId="0" fillId="0" borderId="12" xfId="0" applyBorder="1" applyAlignment="1">
      <alignment/>
    </xf>
    <xf numFmtId="0" fontId="2" fillId="0" borderId="45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45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6" xfId="0" applyBorder="1" applyAlignment="1">
      <alignment horizontal="centerContinuous"/>
    </xf>
    <xf numFmtId="0" fontId="1" fillId="0" borderId="4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41" xfId="0" applyBorder="1" applyAlignment="1">
      <alignment/>
    </xf>
    <xf numFmtId="0" fontId="2" fillId="0" borderId="45" xfId="0" applyFont="1" applyBorder="1" applyAlignment="1">
      <alignment/>
    </xf>
    <xf numFmtId="0" fontId="2" fillId="0" borderId="48" xfId="0" applyFont="1" applyBorder="1" applyAlignment="1">
      <alignment/>
    </xf>
    <xf numFmtId="0" fontId="0" fillId="0" borderId="34" xfId="0" applyBorder="1" applyAlignment="1">
      <alignment/>
    </xf>
    <xf numFmtId="0" fontId="0" fillId="0" borderId="14" xfId="0" applyBorder="1" applyAlignment="1">
      <alignment horizontal="left"/>
    </xf>
    <xf numFmtId="0" fontId="2" fillId="0" borderId="14" xfId="0" applyFont="1" applyBorder="1" applyAlignment="1">
      <alignment/>
    </xf>
    <xf numFmtId="0" fontId="0" fillId="0" borderId="48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1" fillId="0" borderId="4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37" xfId="0" applyFont="1" applyBorder="1" applyAlignment="1">
      <alignment horizontal="center"/>
    </xf>
    <xf numFmtId="0" fontId="1" fillId="0" borderId="12" xfId="0" applyFont="1" applyBorder="1" applyAlignment="1">
      <alignment horizontal="centerContinuous"/>
    </xf>
    <xf numFmtId="0" fontId="0" fillId="0" borderId="37" xfId="0" applyBorder="1" applyAlignment="1">
      <alignment horizontal="centerContinuous"/>
    </xf>
    <xf numFmtId="0" fontId="1" fillId="0" borderId="37" xfId="0" applyFont="1" applyBorder="1" applyAlignment="1">
      <alignment horizontal="centerContinuous"/>
    </xf>
    <xf numFmtId="0" fontId="12" fillId="0" borderId="16" xfId="0" applyFont="1" applyBorder="1" applyAlignment="1">
      <alignment horizontal="left"/>
    </xf>
    <xf numFmtId="0" fontId="16" fillId="0" borderId="18" xfId="0" applyFont="1" applyBorder="1" applyAlignment="1">
      <alignment/>
    </xf>
    <xf numFmtId="0" fontId="12" fillId="0" borderId="19" xfId="0" applyFont="1" applyBorder="1" applyAlignment="1" applyProtection="1">
      <alignment horizontal="center"/>
      <protection/>
    </xf>
    <xf numFmtId="0" fontId="0" fillId="33" borderId="37" xfId="0" applyFill="1" applyBorder="1" applyAlignment="1">
      <alignment/>
    </xf>
    <xf numFmtId="0" fontId="13" fillId="33" borderId="0" xfId="0" applyFont="1" applyFill="1" applyAlignment="1" applyProtection="1">
      <alignment/>
      <protection locked="0"/>
    </xf>
    <xf numFmtId="0" fontId="0" fillId="33" borderId="38" xfId="0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4" fontId="0" fillId="0" borderId="0" xfId="0" applyNumberFormat="1" applyAlignment="1">
      <alignment vertical="center" wrapText="1"/>
    </xf>
    <xf numFmtId="0" fontId="11" fillId="33" borderId="10" xfId="0" applyFont="1" applyFill="1" applyBorder="1" applyAlignment="1" applyProtection="1">
      <alignment/>
      <protection locked="0"/>
    </xf>
    <xf numFmtId="0" fontId="11" fillId="33" borderId="23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11" xfId="0" applyFont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0" xfId="0" applyFont="1" applyFill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0" fillId="0" borderId="0" xfId="0" applyFont="1" applyAlignment="1">
      <alignment vertical="center" wrapText="1"/>
    </xf>
    <xf numFmtId="0" fontId="28" fillId="0" borderId="0" xfId="0" applyFont="1" applyAlignment="1">
      <alignment/>
    </xf>
    <xf numFmtId="0" fontId="0" fillId="0" borderId="46" xfId="0" applyFont="1" applyBorder="1" applyAlignment="1" applyProtection="1">
      <alignment/>
      <protection/>
    </xf>
    <xf numFmtId="0" fontId="0" fillId="0" borderId="42" xfId="0" applyFont="1" applyFill="1" applyBorder="1" applyAlignment="1" applyProtection="1" quotePrefix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4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 applyProtection="1" quotePrefix="1">
      <alignment horizontal="center"/>
      <protection/>
    </xf>
    <xf numFmtId="0" fontId="0" fillId="0" borderId="42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 quotePrefix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57" xfId="0" applyFont="1" applyBorder="1" applyAlignment="1">
      <alignment/>
    </xf>
    <xf numFmtId="0" fontId="0" fillId="0" borderId="14" xfId="0" applyFont="1" applyBorder="1" applyAlignment="1" applyProtection="1" quotePrefix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 horizontal="center"/>
      <protection/>
    </xf>
    <xf numFmtId="0" fontId="0" fillId="0" borderId="40" xfId="0" applyFont="1" applyBorder="1" applyAlignment="1">
      <alignment/>
    </xf>
    <xf numFmtId="0" fontId="0" fillId="0" borderId="11" xfId="0" applyFont="1" applyFill="1" applyBorder="1" applyAlignment="1" applyProtection="1" quotePrefix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40" xfId="0" applyFont="1" applyBorder="1" applyAlignment="1" quotePrefix="1">
      <alignment horizontal="center"/>
    </xf>
    <xf numFmtId="0" fontId="0" fillId="0" borderId="14" xfId="0" applyFont="1" applyBorder="1" applyAlignment="1" quotePrefix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Alignment="1" quotePrefix="1">
      <alignment horizontal="center"/>
    </xf>
    <xf numFmtId="0" fontId="0" fillId="0" borderId="11" xfId="0" applyFont="1" applyBorder="1" applyAlignment="1">
      <alignment/>
    </xf>
    <xf numFmtId="0" fontId="0" fillId="0" borderId="16" xfId="0" applyFont="1" applyBorder="1" applyAlignment="1" quotePrefix="1">
      <alignment horizontal="center"/>
    </xf>
    <xf numFmtId="0" fontId="0" fillId="0" borderId="42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29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49" xfId="0" applyFont="1" applyBorder="1" applyAlignment="1">
      <alignment/>
    </xf>
    <xf numFmtId="0" fontId="5" fillId="33" borderId="37" xfId="0" applyFont="1" applyFill="1" applyBorder="1" applyAlignment="1">
      <alignment horizontal="left"/>
    </xf>
    <xf numFmtId="0" fontId="5" fillId="33" borderId="38" xfId="0" applyFont="1" applyFill="1" applyBorder="1" applyAlignment="1">
      <alignment/>
    </xf>
    <xf numFmtId="0" fontId="29" fillId="0" borderId="0" xfId="0" applyFont="1" applyBorder="1" applyAlignment="1">
      <alignment/>
    </xf>
    <xf numFmtId="0" fontId="1" fillId="0" borderId="0" xfId="0" applyFont="1" applyAlignment="1">
      <alignment/>
    </xf>
    <xf numFmtId="0" fontId="30" fillId="0" borderId="14" xfId="0" applyFont="1" applyBorder="1" applyAlignment="1">
      <alignment horizontal="left"/>
    </xf>
    <xf numFmtId="0" fontId="30" fillId="0" borderId="34" xfId="0" applyFont="1" applyBorder="1" applyAlignment="1">
      <alignment horizontal="left"/>
    </xf>
    <xf numFmtId="0" fontId="30" fillId="0" borderId="0" xfId="0" applyFont="1" applyAlignment="1">
      <alignment/>
    </xf>
    <xf numFmtId="0" fontId="1" fillId="0" borderId="0" xfId="0" applyFont="1" applyAlignment="1" quotePrefix="1">
      <alignment/>
    </xf>
    <xf numFmtId="0" fontId="30" fillId="0" borderId="36" xfId="0" applyFont="1" applyBorder="1" applyAlignment="1">
      <alignment/>
    </xf>
    <xf numFmtId="0" fontId="30" fillId="0" borderId="34" xfId="0" applyFont="1" applyBorder="1" applyAlignment="1">
      <alignment/>
    </xf>
    <xf numFmtId="0" fontId="30" fillId="0" borderId="41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4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30" fillId="0" borderId="0" xfId="0" applyFont="1" applyFill="1" applyBorder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 quotePrefix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20" fontId="30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30" fillId="0" borderId="0" xfId="0" applyFont="1" applyBorder="1" applyAlignment="1">
      <alignment horizontal="left"/>
    </xf>
    <xf numFmtId="0" fontId="18" fillId="33" borderId="24" xfId="0" applyFont="1" applyFill="1" applyBorder="1" applyAlignment="1" applyProtection="1">
      <alignment horizontal="left" vertical="center"/>
      <protection locked="0"/>
    </xf>
    <xf numFmtId="0" fontId="25" fillId="33" borderId="23" xfId="0" applyFont="1" applyFill="1" applyBorder="1" applyAlignment="1">
      <alignment horizontal="left" vertical="center"/>
    </xf>
    <xf numFmtId="0" fontId="25" fillId="33" borderId="25" xfId="0" applyFont="1" applyFill="1" applyBorder="1" applyAlignment="1">
      <alignment horizontal="left" vertical="center"/>
    </xf>
    <xf numFmtId="0" fontId="25" fillId="33" borderId="10" xfId="0" applyFont="1" applyFill="1" applyBorder="1" applyAlignment="1">
      <alignment horizontal="left" vertical="center"/>
    </xf>
    <xf numFmtId="0" fontId="25" fillId="33" borderId="11" xfId="0" applyFont="1" applyFill="1" applyBorder="1" applyAlignment="1">
      <alignment horizontal="left" vertical="center"/>
    </xf>
    <xf numFmtId="0" fontId="25" fillId="33" borderId="29" xfId="0" applyFont="1" applyFill="1" applyBorder="1" applyAlignment="1">
      <alignment horizontal="left" vertical="center"/>
    </xf>
    <xf numFmtId="0" fontId="12" fillId="0" borderId="22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8" fillId="33" borderId="23" xfId="0" applyFont="1" applyFill="1" applyBorder="1" applyAlignment="1" applyProtection="1">
      <alignment horizontal="left" vertical="center"/>
      <protection locked="0"/>
    </xf>
    <xf numFmtId="0" fontId="18" fillId="33" borderId="25" xfId="0" applyFont="1" applyFill="1" applyBorder="1" applyAlignment="1" applyProtection="1">
      <alignment horizontal="left" vertical="center"/>
      <protection locked="0"/>
    </xf>
    <xf numFmtId="0" fontId="18" fillId="33" borderId="10" xfId="0" applyFont="1" applyFill="1" applyBorder="1" applyAlignment="1" applyProtection="1">
      <alignment horizontal="left" vertical="center"/>
      <protection locked="0"/>
    </xf>
    <xf numFmtId="0" fontId="18" fillId="33" borderId="11" xfId="0" applyFont="1" applyFill="1" applyBorder="1" applyAlignment="1" applyProtection="1">
      <alignment horizontal="left" vertical="center"/>
      <protection locked="0"/>
    </xf>
    <xf numFmtId="0" fontId="18" fillId="33" borderId="29" xfId="0" applyFont="1" applyFill="1" applyBorder="1" applyAlignment="1" applyProtection="1">
      <alignment horizontal="left" vertical="center"/>
      <protection locked="0"/>
    </xf>
    <xf numFmtId="0" fontId="12" fillId="0" borderId="51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18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4" fillId="0" borderId="12" xfId="0" applyFont="1" applyBorder="1" applyAlignment="1" applyProtection="1">
      <alignment horizontal="center"/>
      <protection/>
    </xf>
    <xf numFmtId="0" fontId="14" fillId="0" borderId="37" xfId="0" applyFont="1" applyBorder="1" applyAlignment="1" applyProtection="1">
      <alignment horizontal="center"/>
      <protection/>
    </xf>
    <xf numFmtId="0" fontId="14" fillId="0" borderId="58" xfId="0" applyFont="1" applyBorder="1" applyAlignment="1" applyProtection="1">
      <alignment horizontal="center"/>
      <protection/>
    </xf>
    <xf numFmtId="0" fontId="14" fillId="0" borderId="55" xfId="0" applyFont="1" applyBorder="1" applyAlignment="1" applyProtection="1">
      <alignment horizontal="center"/>
      <protection/>
    </xf>
    <xf numFmtId="0" fontId="14" fillId="0" borderId="48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12ERautooriginal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efan\AppData\Local\Microsoft\Windows\Temporary%20Internet%20Files\Low\Content.IE5\4E9BUE3W\2007\6er%20Raster%20mit%20Schiedsrichterzett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efan\AppData\Local\Microsoft\Windows\Temporary%20Internet%20Files\Low\Content.IE5\4E9BUE3W\2007\8er%20Raster%20mit%20Schiedsrichterzett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07\8er%20Raster%20mit%20Schiedsrichterzet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 er Schiri"/>
      <sheetName val="6 er Raster"/>
    </sheetNames>
    <definedNames>
      <definedName name="sortieren6erneu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 er Schiri"/>
      <sheetName val="8 er Raster"/>
    </sheetNames>
    <definedNames>
      <definedName name="sortieren8erneu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 er Schiri"/>
      <sheetName val="8 er Raster"/>
    </sheetNames>
    <definedNames>
      <definedName name="sortieren8erneu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Claudio_Eisele@gmx.de" TargetMode="External" /><Relationship Id="rId2" Type="http://schemas.openxmlformats.org/officeDocument/2006/relationships/hyperlink" Target="mailto:Reiner-Vogg-Steinheim@gmx.de" TargetMode="External" /><Relationship Id="rId3" Type="http://schemas.openxmlformats.org/officeDocument/2006/relationships/hyperlink" Target="mailto:fgruenenwald@gmx.de" TargetMode="External" /><Relationship Id="rId4" Type="http://schemas.openxmlformats.org/officeDocument/2006/relationships/hyperlink" Target="mailto:uli.schaeuffele@12move.de" TargetMode="External" /><Relationship Id="rId5" Type="http://schemas.openxmlformats.org/officeDocument/2006/relationships/hyperlink" Target="mailto:family@del-negro.de" TargetMode="External" /><Relationship Id="rId6" Type="http://schemas.openxmlformats.org/officeDocument/2006/relationships/hyperlink" Target="mailto:schuele.alfred@web.de" TargetMode="External" /><Relationship Id="rId7" Type="http://schemas.openxmlformats.org/officeDocument/2006/relationships/hyperlink" Target="mailto:info@haeusser-haeusser.de" TargetMode="External" /><Relationship Id="rId8" Type="http://schemas.openxmlformats.org/officeDocument/2006/relationships/hyperlink" Target="mailto:danielklumpp@gmx.de" TargetMode="External" /><Relationship Id="rId9" Type="http://schemas.openxmlformats.org/officeDocument/2006/relationships/hyperlink" Target="mailto:langjahr@tensionmail.de" TargetMode="External" /><Relationship Id="rId10" Type="http://schemas.openxmlformats.org/officeDocument/2006/relationships/hyperlink" Target="mailto:michael.raber@ibk-gmbh.de" TargetMode="External" /><Relationship Id="rId1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tabSelected="1" zoomScalePageLayoutView="0" workbookViewId="0" topLeftCell="A1">
      <selection activeCell="F10" sqref="F10"/>
    </sheetView>
  </sheetViews>
  <sheetFormatPr defaultColWidth="11.421875" defaultRowHeight="12.75"/>
  <cols>
    <col min="1" max="1" width="3.7109375" style="0" customWidth="1"/>
    <col min="2" max="2" width="3.421875" style="0" customWidth="1"/>
  </cols>
  <sheetData>
    <row r="1" spans="3:6" ht="30.75" thickBot="1">
      <c r="C1" s="22" t="s">
        <v>170</v>
      </c>
      <c r="D1" s="614"/>
      <c r="E1" s="615"/>
      <c r="F1" s="615"/>
    </row>
    <row r="3" ht="23.25">
      <c r="C3" s="616" t="s">
        <v>171</v>
      </c>
    </row>
    <row r="5" spans="2:6" ht="13.5" thickBot="1">
      <c r="B5" s="617"/>
      <c r="C5" s="618"/>
      <c r="D5" s="3"/>
      <c r="E5" s="3"/>
      <c r="F5" s="3"/>
    </row>
    <row r="6" spans="2:9" ht="15.75" customHeight="1" thickBot="1">
      <c r="B6" s="617"/>
      <c r="C6" s="619">
        <v>1</v>
      </c>
      <c r="D6" s="618" t="s">
        <v>0</v>
      </c>
      <c r="E6" s="620"/>
      <c r="F6" s="620"/>
      <c r="H6" s="21"/>
      <c r="I6" s="21"/>
    </row>
    <row r="7" spans="2:9" ht="15.75" customHeight="1" thickBot="1">
      <c r="B7" s="621"/>
      <c r="C7" s="618"/>
      <c r="D7" s="622">
        <v>4</v>
      </c>
      <c r="E7" s="620" t="s">
        <v>105</v>
      </c>
      <c r="F7" s="620"/>
      <c r="H7" s="1"/>
      <c r="I7" s="12"/>
    </row>
    <row r="8" spans="2:9" ht="15.75" customHeight="1" thickBot="1">
      <c r="B8" s="617"/>
      <c r="C8" s="619">
        <v>4</v>
      </c>
      <c r="D8" s="623" t="s">
        <v>105</v>
      </c>
      <c r="E8" s="624"/>
      <c r="F8" s="620"/>
      <c r="H8" s="1"/>
      <c r="I8" s="12"/>
    </row>
    <row r="9" spans="2:9" ht="15.75" customHeight="1" thickBot="1">
      <c r="B9" s="621"/>
      <c r="C9" s="618"/>
      <c r="D9" s="620"/>
      <c r="E9" s="622"/>
      <c r="F9" s="620" t="s">
        <v>190</v>
      </c>
      <c r="H9" s="1"/>
      <c r="I9" s="635"/>
    </row>
    <row r="10" spans="2:9" ht="15.75" customHeight="1" thickBot="1">
      <c r="B10" s="617"/>
      <c r="C10" s="619">
        <v>2</v>
      </c>
      <c r="D10" s="625" t="s">
        <v>22</v>
      </c>
      <c r="E10" s="622"/>
      <c r="F10" s="626"/>
      <c r="H10" s="1"/>
      <c r="I10" s="635"/>
    </row>
    <row r="11" spans="2:6" ht="15.75" customHeight="1" thickBot="1">
      <c r="B11" s="617"/>
      <c r="C11" s="618"/>
      <c r="D11" s="622">
        <v>3</v>
      </c>
      <c r="E11" s="619" t="s">
        <v>108</v>
      </c>
      <c r="F11" s="620"/>
    </row>
    <row r="12" spans="2:6" ht="15.75" customHeight="1" thickBot="1">
      <c r="B12" s="617"/>
      <c r="C12" s="619">
        <v>4</v>
      </c>
      <c r="D12" s="619" t="s">
        <v>108</v>
      </c>
      <c r="E12" s="627"/>
      <c r="F12" s="620"/>
    </row>
    <row r="13" ht="12.75" hidden="1"/>
    <row r="14" ht="12.75">
      <c r="C14" s="628"/>
    </row>
    <row r="15" ht="12.75">
      <c r="C15" s="628"/>
    </row>
    <row r="17" spans="3:7" ht="12.75">
      <c r="C17" s="620" t="s">
        <v>169</v>
      </c>
      <c r="D17" s="620"/>
      <c r="E17" s="620" t="s">
        <v>181</v>
      </c>
      <c r="F17" s="620"/>
      <c r="G17" s="634" t="s">
        <v>186</v>
      </c>
    </row>
    <row r="18" spans="3:7" ht="12.75">
      <c r="C18" s="620"/>
      <c r="D18" s="620"/>
      <c r="E18" s="620"/>
      <c r="F18" s="620"/>
      <c r="G18" s="620"/>
    </row>
    <row r="19" spans="3:7" ht="12.75">
      <c r="C19" s="620"/>
      <c r="D19" s="620"/>
      <c r="E19" s="620"/>
      <c r="F19" s="620"/>
      <c r="G19" s="629"/>
    </row>
    <row r="21" spans="3:7" ht="12.75">
      <c r="C21" s="620"/>
      <c r="D21" s="620"/>
      <c r="E21" s="620"/>
      <c r="F21" s="620"/>
      <c r="G21" s="630"/>
    </row>
  </sheetData>
  <sheetProtection/>
  <printOptions/>
  <pageMargins left="0.15748031496062992" right="0.15748031496062992" top="0.5905511811023623" bottom="0.5905511811023623" header="0.7874015748031497" footer="0.1968503937007874"/>
  <pageSetup horizontalDpi="600" verticalDpi="600" orientation="landscape" paperSize="9" scale="1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57"/>
  <sheetViews>
    <sheetView zoomScalePageLayoutView="0" workbookViewId="0" topLeftCell="A1">
      <selection activeCell="G2" sqref="G2"/>
    </sheetView>
  </sheetViews>
  <sheetFormatPr defaultColWidth="11.421875" defaultRowHeight="12.75"/>
  <cols>
    <col min="1" max="1" width="3.7109375" style="0" customWidth="1"/>
    <col min="2" max="4" width="1.8515625" style="0" customWidth="1"/>
    <col min="5" max="5" width="10.421875" style="0" customWidth="1"/>
    <col min="6" max="6" width="1.7109375" style="0" customWidth="1"/>
    <col min="7" max="7" width="10.7109375" style="0" customWidth="1"/>
    <col min="8" max="8" width="2.00390625" style="0" customWidth="1"/>
    <col min="9" max="9" width="1.8515625" style="235" customWidth="1"/>
    <col min="10" max="10" width="2.00390625" style="0" customWidth="1"/>
    <col min="11" max="13" width="1.8515625" style="0" customWidth="1"/>
    <col min="14" max="14" width="2.00390625" style="0" customWidth="1"/>
    <col min="15" max="15" width="1.8515625" style="0" customWidth="1"/>
    <col min="16" max="17" width="2.00390625" style="0" customWidth="1"/>
    <col min="18" max="18" width="1.8515625" style="0" customWidth="1"/>
    <col min="19" max="20" width="2.00390625" style="0" customWidth="1"/>
    <col min="21" max="21" width="1.8515625" style="0" customWidth="1"/>
    <col min="22" max="23" width="2.00390625" style="0" customWidth="1"/>
    <col min="24" max="24" width="1.8515625" style="0" customWidth="1"/>
    <col min="25" max="26" width="2.00390625" style="0" customWidth="1"/>
    <col min="27" max="27" width="1.8515625" style="0" customWidth="1"/>
    <col min="28" max="29" width="2.00390625" style="0" customWidth="1"/>
    <col min="30" max="31" width="1.8515625" style="0" customWidth="1"/>
    <col min="32" max="32" width="3.28125" style="0" customWidth="1"/>
    <col min="33" max="33" width="1.8515625" style="0" customWidth="1"/>
    <col min="34" max="34" width="3.00390625" style="0" customWidth="1"/>
    <col min="35" max="35" width="3.28125" style="0" customWidth="1"/>
    <col min="36" max="36" width="1.8515625" style="0" customWidth="1"/>
    <col min="37" max="37" width="3.28125" style="0" customWidth="1"/>
    <col min="38" max="39" width="2.57421875" style="0" customWidth="1"/>
    <col min="40" max="40" width="0.2890625" style="0" hidden="1" customWidth="1"/>
    <col min="41" max="41" width="10.7109375" style="0" customWidth="1"/>
  </cols>
  <sheetData>
    <row r="1" spans="1:40" ht="13.5" customHeight="1">
      <c r="A1" s="32"/>
      <c r="B1" s="233"/>
      <c r="C1" s="222"/>
      <c r="D1" s="233"/>
      <c r="E1" s="234"/>
      <c r="F1" s="222"/>
      <c r="G1" s="32"/>
      <c r="H1" s="235"/>
      <c r="I1" s="236"/>
      <c r="J1" s="198"/>
      <c r="K1" s="236"/>
      <c r="M1" s="235"/>
      <c r="N1" s="235"/>
      <c r="O1" s="237"/>
      <c r="P1" s="238"/>
      <c r="Q1" s="237"/>
      <c r="R1" s="235"/>
      <c r="S1" s="235"/>
      <c r="T1" s="235"/>
      <c r="U1" s="235"/>
      <c r="V1" s="235"/>
      <c r="W1" s="235"/>
      <c r="X1" s="238"/>
      <c r="Y1" s="235"/>
      <c r="Z1" s="238"/>
      <c r="AA1" s="235"/>
      <c r="AB1" s="235"/>
      <c r="AC1" s="235"/>
      <c r="AD1" s="235"/>
      <c r="AE1" s="235"/>
      <c r="AF1" s="235"/>
      <c r="AG1" s="235"/>
      <c r="AH1" s="235"/>
      <c r="AI1" s="235"/>
      <c r="AJ1" s="239"/>
      <c r="AK1" s="235"/>
      <c r="AL1" s="239"/>
      <c r="AM1" s="239"/>
      <c r="AN1" s="235"/>
    </row>
    <row r="2" spans="1:40" ht="13.5" customHeight="1">
      <c r="A2" s="26" t="s">
        <v>78</v>
      </c>
      <c r="B2" s="26"/>
      <c r="C2" s="26"/>
      <c r="D2" s="26"/>
      <c r="E2" s="26"/>
      <c r="F2" s="26"/>
      <c r="G2" s="240" t="s">
        <v>9</v>
      </c>
      <c r="H2" s="235"/>
      <c r="I2" s="236"/>
      <c r="J2" s="198"/>
      <c r="K2" s="236"/>
      <c r="M2" s="235"/>
      <c r="N2" s="235"/>
      <c r="O2" s="237"/>
      <c r="P2" s="238"/>
      <c r="Q2" s="237"/>
      <c r="R2" s="235"/>
      <c r="S2" s="235"/>
      <c r="T2" s="235"/>
      <c r="U2" s="235"/>
      <c r="V2" s="235"/>
      <c r="W2" s="235"/>
      <c r="X2" s="238"/>
      <c r="Y2" s="241"/>
      <c r="Z2" s="242" t="s">
        <v>9</v>
      </c>
      <c r="AA2" s="235"/>
      <c r="AB2" s="235"/>
      <c r="AC2" s="235"/>
      <c r="AD2" s="235"/>
      <c r="AE2" s="235"/>
      <c r="AF2" s="235"/>
      <c r="AG2" s="235"/>
      <c r="AH2" s="235"/>
      <c r="AI2" s="235"/>
      <c r="AJ2" s="239"/>
      <c r="AK2" s="235"/>
      <c r="AL2" s="239"/>
      <c r="AM2" s="239"/>
      <c r="AN2" s="235"/>
    </row>
    <row r="3" spans="1:40" ht="13.5" customHeight="1" thickBot="1">
      <c r="A3" s="235"/>
      <c r="B3" s="237"/>
      <c r="C3" s="243"/>
      <c r="D3" s="237"/>
      <c r="E3" s="244"/>
      <c r="F3" s="245"/>
      <c r="G3" s="244"/>
      <c r="H3" s="235"/>
      <c r="I3" s="246"/>
      <c r="J3" s="239"/>
      <c r="K3" s="246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</row>
    <row r="4" spans="1:39" ht="13.5" customHeight="1">
      <c r="A4" s="42" t="s">
        <v>69</v>
      </c>
      <c r="B4" s="247" t="s">
        <v>5</v>
      </c>
      <c r="C4" s="34"/>
      <c r="D4" s="34"/>
      <c r="E4" s="248"/>
      <c r="F4" s="248"/>
      <c r="G4" s="248"/>
      <c r="H4" s="40"/>
      <c r="I4" s="249">
        <v>1</v>
      </c>
      <c r="J4" s="39"/>
      <c r="K4" s="37"/>
      <c r="L4" s="249">
        <v>2</v>
      </c>
      <c r="M4" s="250"/>
      <c r="N4" s="249"/>
      <c r="O4" s="249">
        <v>3</v>
      </c>
      <c r="P4" s="250"/>
      <c r="Q4" s="251"/>
      <c r="R4" s="249">
        <v>4</v>
      </c>
      <c r="S4" s="249"/>
      <c r="T4" s="251"/>
      <c r="U4" s="249">
        <v>5</v>
      </c>
      <c r="V4" s="250"/>
      <c r="W4" s="249"/>
      <c r="X4" s="249">
        <v>6</v>
      </c>
      <c r="Y4" s="250"/>
      <c r="Z4" s="249"/>
      <c r="AA4" s="249">
        <v>7</v>
      </c>
      <c r="AB4" s="249"/>
      <c r="AC4" s="251"/>
      <c r="AD4" s="249">
        <v>8</v>
      </c>
      <c r="AE4" s="37"/>
      <c r="AF4" s="650" t="s">
        <v>1</v>
      </c>
      <c r="AG4" s="651"/>
      <c r="AH4" s="652"/>
      <c r="AI4" s="653" t="s">
        <v>10</v>
      </c>
      <c r="AJ4" s="651"/>
      <c r="AK4" s="652"/>
      <c r="AL4" s="654" t="s">
        <v>2</v>
      </c>
      <c r="AM4" s="655"/>
    </row>
    <row r="5" spans="1:39" ht="13.5" customHeight="1">
      <c r="A5" s="47">
        <v>1</v>
      </c>
      <c r="B5" s="252" t="s">
        <v>9</v>
      </c>
      <c r="C5" s="253"/>
      <c r="D5" s="48"/>
      <c r="F5" s="254"/>
      <c r="G5" s="255"/>
      <c r="H5" s="256"/>
      <c r="I5" s="257"/>
      <c r="J5" s="258"/>
      <c r="K5" s="259" t="str">
        <f>+I42</f>
        <v> </v>
      </c>
      <c r="L5" s="260" t="s">
        <v>3</v>
      </c>
      <c r="M5" s="261" t="str">
        <f>+K42</f>
        <v> </v>
      </c>
      <c r="N5" s="259" t="str">
        <f>+AK36</f>
        <v> </v>
      </c>
      <c r="O5" s="260" t="s">
        <v>3</v>
      </c>
      <c r="P5" s="261" t="str">
        <f>+AM36</f>
        <v> </v>
      </c>
      <c r="Q5" s="259" t="str">
        <f>+I38</f>
        <v> </v>
      </c>
      <c r="R5" s="260" t="s">
        <v>3</v>
      </c>
      <c r="S5" s="262" t="str">
        <f>+K38</f>
        <v> </v>
      </c>
      <c r="T5" s="259" t="str">
        <f>+AK32</f>
        <v> </v>
      </c>
      <c r="U5" s="260" t="s">
        <v>3</v>
      </c>
      <c r="V5" s="261" t="str">
        <f>+AM32</f>
        <v> </v>
      </c>
      <c r="W5" s="262" t="str">
        <f>+I33</f>
        <v> </v>
      </c>
      <c r="X5" s="263" t="s">
        <v>3</v>
      </c>
      <c r="Y5" s="261" t="str">
        <f>+K33</f>
        <v> </v>
      </c>
      <c r="Z5" s="262" t="str">
        <f>+AK27</f>
        <v> </v>
      </c>
      <c r="AA5" s="263" t="s">
        <v>3</v>
      </c>
      <c r="AB5" s="262" t="str">
        <f>+AM27</f>
        <v> </v>
      </c>
      <c r="AC5" s="259" t="str">
        <f>+I24</f>
        <v> </v>
      </c>
      <c r="AD5" s="260" t="s">
        <v>3</v>
      </c>
      <c r="AE5" s="262" t="str">
        <f>+K24</f>
        <v> </v>
      </c>
      <c r="AF5" s="264">
        <f>SUM(K6,N6,Q6,T6,W6,Z6,AC6)/2</f>
        <v>0</v>
      </c>
      <c r="AG5" s="265" t="s">
        <v>3</v>
      </c>
      <c r="AH5" s="266">
        <f>SUM(AE6,AB6,Y6,V6,S6,P6,M6)/2</f>
        <v>0</v>
      </c>
      <c r="AI5" s="265">
        <f>SUM(H5,K5,N5,Q5,T5,W5,Z5,AC5)</f>
        <v>0</v>
      </c>
      <c r="AJ5" s="265" t="s">
        <v>3</v>
      </c>
      <c r="AK5" s="265">
        <f>SUM(J5,M5,P5,S5,V5,Y5,AB5,AE5,)</f>
        <v>0</v>
      </c>
      <c r="AL5" s="59"/>
      <c r="AM5" s="267"/>
    </row>
    <row r="6" spans="1:39" ht="13.5" customHeight="1">
      <c r="A6" s="62"/>
      <c r="B6" s="268" t="s">
        <v>9</v>
      </c>
      <c r="C6" s="269"/>
      <c r="D6" s="63"/>
      <c r="E6" s="269"/>
      <c r="F6" s="270"/>
      <c r="G6" s="271"/>
      <c r="H6" s="272"/>
      <c r="I6" s="272"/>
      <c r="J6" s="273"/>
      <c r="K6" s="17">
        <f>IF(K5&gt;M5,2,0)</f>
        <v>0</v>
      </c>
      <c r="L6" s="274"/>
      <c r="M6" s="18">
        <f>IF(M5&gt;K5,2,0)</f>
        <v>0</v>
      </c>
      <c r="N6" s="17">
        <f>IF(N5&gt;P5,2,0)</f>
        <v>0</v>
      </c>
      <c r="O6" s="274"/>
      <c r="P6" s="18">
        <f>IF(P5&gt;N5,2,0)</f>
        <v>0</v>
      </c>
      <c r="Q6" s="17">
        <f>IF(Q5&gt;S5,2,0)</f>
        <v>0</v>
      </c>
      <c r="R6" s="274"/>
      <c r="S6" s="18">
        <f>IF(S5&gt;Q5,2,0)</f>
        <v>0</v>
      </c>
      <c r="T6" s="17">
        <f>IF(T5&gt;V5,2,0)</f>
        <v>0</v>
      </c>
      <c r="U6" s="274"/>
      <c r="V6" s="18">
        <f>IF(V5&gt;T5,2,0)</f>
        <v>0</v>
      </c>
      <c r="W6" s="17">
        <f>IF(W5&gt;Y5,2,0)</f>
        <v>0</v>
      </c>
      <c r="X6" s="275"/>
      <c r="Y6" s="18">
        <f>IF(Y5&gt;W5,2,0)</f>
        <v>0</v>
      </c>
      <c r="Z6" s="17">
        <f>IF(Z5&gt;AB5,2,0)</f>
        <v>0</v>
      </c>
      <c r="AA6" s="275"/>
      <c r="AB6" s="18">
        <f>IF(AB5&gt;Z5,2,0)</f>
        <v>0</v>
      </c>
      <c r="AC6" s="17">
        <f>IF(AC5&gt;AE5,2,0)</f>
        <v>0</v>
      </c>
      <c r="AD6" s="274"/>
      <c r="AE6" s="18">
        <f>IF(AE5&gt;AC5,2,0)</f>
        <v>0</v>
      </c>
      <c r="AF6" s="276"/>
      <c r="AG6" s="277"/>
      <c r="AH6" s="278"/>
      <c r="AI6" s="277"/>
      <c r="AJ6" s="277"/>
      <c r="AK6" s="277"/>
      <c r="AL6" s="70"/>
      <c r="AM6" s="279"/>
    </row>
    <row r="7" spans="1:39" ht="13.5" customHeight="1">
      <c r="A7" s="47">
        <v>2</v>
      </c>
      <c r="B7" s="252" t="s">
        <v>9</v>
      </c>
      <c r="C7" s="253"/>
      <c r="D7" s="48"/>
      <c r="F7" s="280"/>
      <c r="G7" s="281"/>
      <c r="H7" s="282" t="str">
        <f>+K42</f>
        <v> </v>
      </c>
      <c r="I7" s="260" t="s">
        <v>3</v>
      </c>
      <c r="J7" s="283" t="str">
        <f>+I42</f>
        <v> </v>
      </c>
      <c r="K7" s="284"/>
      <c r="L7" s="285"/>
      <c r="M7" s="286"/>
      <c r="N7" s="259" t="str">
        <f>+I37</f>
        <v> </v>
      </c>
      <c r="O7" s="260" t="s">
        <v>3</v>
      </c>
      <c r="P7" s="261" t="str">
        <f>+K37</f>
        <v> </v>
      </c>
      <c r="Q7" s="259" t="str">
        <f>+AK31</f>
        <v> </v>
      </c>
      <c r="R7" s="260" t="s">
        <v>3</v>
      </c>
      <c r="S7" s="262" t="str">
        <f>+AM31</f>
        <v> </v>
      </c>
      <c r="T7" s="259" t="str">
        <f>+I32</f>
        <v> </v>
      </c>
      <c r="U7" s="260" t="s">
        <v>3</v>
      </c>
      <c r="V7" s="261" t="str">
        <f>+K32</f>
        <v> </v>
      </c>
      <c r="W7" s="262" t="str">
        <f>+AK26</f>
        <v> </v>
      </c>
      <c r="X7" s="263" t="s">
        <v>3</v>
      </c>
      <c r="Y7" s="261" t="str">
        <f>+AM26</f>
        <v> </v>
      </c>
      <c r="Z7" s="262" t="str">
        <f>+I25</f>
        <v> </v>
      </c>
      <c r="AA7" s="263" t="s">
        <v>3</v>
      </c>
      <c r="AB7" s="262" t="str">
        <f>+K25</f>
        <v> </v>
      </c>
      <c r="AC7" s="259" t="str">
        <f>+AK37</f>
        <v> </v>
      </c>
      <c r="AD7" s="260" t="s">
        <v>3</v>
      </c>
      <c r="AE7" s="262" t="str">
        <f>+AM37</f>
        <v> </v>
      </c>
      <c r="AF7" s="264">
        <f>SUM(AC8,Z8,W8,T8,Q8,N8,H8)/2</f>
        <v>0</v>
      </c>
      <c r="AG7" s="265" t="s">
        <v>3</v>
      </c>
      <c r="AH7" s="266">
        <f>SUM(AE8,AB8,Y8,V8,S8,P8,J8)/2</f>
        <v>0</v>
      </c>
      <c r="AI7" s="265">
        <f>SUM(H7,K7,N7,Q7,T7,W7,Z7,AC7)</f>
        <v>0</v>
      </c>
      <c r="AJ7" s="265" t="s">
        <v>3</v>
      </c>
      <c r="AK7" s="265">
        <f>SUM(J7,M7,P7,S7,V7,Y7,AB7,AE7,)</f>
        <v>0</v>
      </c>
      <c r="AL7" s="59"/>
      <c r="AM7" s="267"/>
    </row>
    <row r="8" spans="1:39" ht="13.5" customHeight="1">
      <c r="A8" s="62"/>
      <c r="B8" s="268" t="s">
        <v>9</v>
      </c>
      <c r="C8" s="269"/>
      <c r="D8" s="63"/>
      <c r="E8" s="269"/>
      <c r="F8" s="270"/>
      <c r="G8" s="271"/>
      <c r="H8" s="17">
        <f>IF(H7&gt;J7,2,0)</f>
        <v>0</v>
      </c>
      <c r="I8" s="274"/>
      <c r="J8" s="18">
        <f>IF(J7&gt;H7,2,0)</f>
        <v>0</v>
      </c>
      <c r="K8" s="287"/>
      <c r="L8" s="288"/>
      <c r="M8" s="289"/>
      <c r="N8" s="17">
        <f>IF(N7&gt;P7,2,0)</f>
        <v>0</v>
      </c>
      <c r="O8" s="274"/>
      <c r="P8" s="18">
        <f>IF(P7&gt;N7,2,0)</f>
        <v>0</v>
      </c>
      <c r="Q8" s="17">
        <f>IF(Q7&gt;S7,2,0)</f>
        <v>0</v>
      </c>
      <c r="R8" s="274"/>
      <c r="S8" s="18">
        <f>IF(S7&gt;Q7,2,0)</f>
        <v>0</v>
      </c>
      <c r="T8" s="17">
        <f>IF(T7&gt;V7,2,0)</f>
        <v>0</v>
      </c>
      <c r="U8" s="274"/>
      <c r="V8" s="18">
        <f>IF(V7&gt;T7,2,0)</f>
        <v>0</v>
      </c>
      <c r="W8" s="17">
        <f>IF(W7&gt;Y7,2,0)</f>
        <v>0</v>
      </c>
      <c r="X8" s="275"/>
      <c r="Y8" s="18">
        <f>IF(Y7&gt;W7,2,0)</f>
        <v>0</v>
      </c>
      <c r="Z8" s="17">
        <f>IF(Z7&gt;AB7,2,0)</f>
        <v>0</v>
      </c>
      <c r="AA8" s="275"/>
      <c r="AB8" s="18">
        <f>IF(AB7&gt;Z7,2,0)</f>
        <v>0</v>
      </c>
      <c r="AC8" s="17">
        <f>IF(AC7&gt;AE7,2,0)</f>
        <v>0</v>
      </c>
      <c r="AD8" s="274"/>
      <c r="AE8" s="18">
        <f>IF(AE7&gt;AC7,2,0)</f>
        <v>0</v>
      </c>
      <c r="AF8" s="276"/>
      <c r="AG8" s="277"/>
      <c r="AH8" s="278"/>
      <c r="AI8" s="277"/>
      <c r="AJ8" s="277"/>
      <c r="AK8" s="277"/>
      <c r="AL8" s="70"/>
      <c r="AM8" s="279"/>
    </row>
    <row r="9" spans="1:39" ht="13.5" customHeight="1">
      <c r="A9" s="47">
        <v>3</v>
      </c>
      <c r="B9" s="252" t="s">
        <v>9</v>
      </c>
      <c r="C9" s="253"/>
      <c r="D9" s="48"/>
      <c r="F9" s="280"/>
      <c r="G9" s="281"/>
      <c r="H9" s="282" t="str">
        <f>+AM36</f>
        <v> </v>
      </c>
      <c r="I9" s="260" t="s">
        <v>3</v>
      </c>
      <c r="J9" s="283" t="str">
        <f>+AK36</f>
        <v> </v>
      </c>
      <c r="K9" s="282" t="str">
        <f>+K37</f>
        <v> </v>
      </c>
      <c r="L9" s="260" t="s">
        <v>3</v>
      </c>
      <c r="M9" s="283" t="str">
        <f>+I37</f>
        <v> </v>
      </c>
      <c r="N9" s="284"/>
      <c r="O9" s="257"/>
      <c r="P9" s="290"/>
      <c r="Q9" s="259" t="str">
        <f>+I31</f>
        <v> </v>
      </c>
      <c r="R9" s="260" t="s">
        <v>3</v>
      </c>
      <c r="S9" s="262" t="str">
        <f>+K31</f>
        <v> </v>
      </c>
      <c r="T9" s="259" t="str">
        <f>+AK25</f>
        <v> </v>
      </c>
      <c r="U9" s="260" t="s">
        <v>3</v>
      </c>
      <c r="V9" s="261" t="str">
        <f>+AM25</f>
        <v> </v>
      </c>
      <c r="W9" s="262" t="str">
        <f>+I26</f>
        <v> </v>
      </c>
      <c r="X9" s="263" t="s">
        <v>3</v>
      </c>
      <c r="Y9" s="261" t="str">
        <f>+K26</f>
        <v> </v>
      </c>
      <c r="Z9" s="262" t="str">
        <f>+I43</f>
        <v> </v>
      </c>
      <c r="AA9" s="263" t="s">
        <v>3</v>
      </c>
      <c r="AB9" s="262" t="str">
        <f>+K43</f>
        <v> </v>
      </c>
      <c r="AC9" s="259" t="str">
        <f>+AK30</f>
        <v> </v>
      </c>
      <c r="AD9" s="260" t="s">
        <v>3</v>
      </c>
      <c r="AE9" s="262" t="str">
        <f>+AM30</f>
        <v> </v>
      </c>
      <c r="AF9" s="264">
        <f>SUM(AC10,Z10,W10,T10,Q10,K10,H10)/2</f>
        <v>0</v>
      </c>
      <c r="AG9" s="265" t="s">
        <v>3</v>
      </c>
      <c r="AH9" s="266">
        <f>SUM(AE10,AB10,Y10,V10,S10,M10,J10)/2</f>
        <v>0</v>
      </c>
      <c r="AI9" s="265">
        <f>SUM(H9,K9,N9,Q9,T9,W9,Z9,AC9)</f>
        <v>0</v>
      </c>
      <c r="AJ9" s="265" t="s">
        <v>3</v>
      </c>
      <c r="AK9" s="265">
        <f>SUM(J9,M9,P9,S9,V9,Y9,AB9,AE9,)</f>
        <v>0</v>
      </c>
      <c r="AL9" s="59"/>
      <c r="AM9" s="267"/>
    </row>
    <row r="10" spans="1:39" ht="13.5" customHeight="1">
      <c r="A10" s="62"/>
      <c r="B10" s="268" t="s">
        <v>9</v>
      </c>
      <c r="C10" s="269"/>
      <c r="D10" s="63"/>
      <c r="E10" s="269"/>
      <c r="F10" s="270"/>
      <c r="G10" s="271"/>
      <c r="H10" s="17">
        <f>IF(H9&gt;J9,2,0)</f>
        <v>0</v>
      </c>
      <c r="I10" s="274"/>
      <c r="J10" s="18">
        <f>IF(J9&gt;H9,2,0)</f>
        <v>0</v>
      </c>
      <c r="K10" s="17">
        <f>IF(K9&gt;M9,2,0)</f>
        <v>0</v>
      </c>
      <c r="L10" s="274"/>
      <c r="M10" s="18">
        <f>IF(M9&gt;K9,2,0)</f>
        <v>0</v>
      </c>
      <c r="N10" s="287"/>
      <c r="O10" s="272"/>
      <c r="P10" s="291"/>
      <c r="Q10" s="17">
        <f>IF(Q9&gt;S9,2,0)</f>
        <v>0</v>
      </c>
      <c r="R10" s="274"/>
      <c r="S10" s="18">
        <f>IF(S9&gt;Q9,2,0)</f>
        <v>0</v>
      </c>
      <c r="T10" s="17">
        <f>IF(T9&gt;V9,2,0)</f>
        <v>0</v>
      </c>
      <c r="U10" s="274"/>
      <c r="V10" s="18">
        <f>IF(V9&gt;T9,2,0)</f>
        <v>0</v>
      </c>
      <c r="W10" s="17">
        <f>IF(W9&gt;Y9,2,0)</f>
        <v>0</v>
      </c>
      <c r="X10" s="275"/>
      <c r="Y10" s="18">
        <f>IF(Y9&gt;W9,2,0)</f>
        <v>0</v>
      </c>
      <c r="Z10" s="17">
        <f>IF(Z9&gt;AB9,2,0)</f>
        <v>0</v>
      </c>
      <c r="AA10" s="275"/>
      <c r="AB10" s="18">
        <f>IF(AB9&gt;Z9,2,0)</f>
        <v>0</v>
      </c>
      <c r="AC10" s="17">
        <f>IF(AC9&gt;AE9,2,0)</f>
        <v>0</v>
      </c>
      <c r="AD10" s="274"/>
      <c r="AE10" s="18">
        <f>IF(AE9&gt;AC9,2,0)</f>
        <v>0</v>
      </c>
      <c r="AF10" s="276"/>
      <c r="AG10" s="277"/>
      <c r="AH10" s="278"/>
      <c r="AI10" s="277"/>
      <c r="AJ10" s="277"/>
      <c r="AK10" s="277"/>
      <c r="AL10" s="70"/>
      <c r="AM10" s="279"/>
    </row>
    <row r="11" spans="1:39" ht="13.5" customHeight="1">
      <c r="A11" s="47">
        <v>4</v>
      </c>
      <c r="B11" s="252" t="s">
        <v>9</v>
      </c>
      <c r="C11" s="253"/>
      <c r="D11" s="48"/>
      <c r="F11" s="280"/>
      <c r="G11" s="281"/>
      <c r="H11" s="282" t="str">
        <f>+K38</f>
        <v> </v>
      </c>
      <c r="I11" s="260" t="s">
        <v>3</v>
      </c>
      <c r="J11" s="283" t="str">
        <f>+I38</f>
        <v> </v>
      </c>
      <c r="K11" s="282" t="str">
        <f>+AM31</f>
        <v> </v>
      </c>
      <c r="L11" s="260" t="s">
        <v>3</v>
      </c>
      <c r="M11" s="283" t="str">
        <f>+AK31</f>
        <v> </v>
      </c>
      <c r="N11" s="282" t="str">
        <f>+K31</f>
        <v> </v>
      </c>
      <c r="O11" s="260" t="s">
        <v>3</v>
      </c>
      <c r="P11" s="261" t="str">
        <f>+I31</f>
        <v> </v>
      </c>
      <c r="Q11" s="292"/>
      <c r="R11" s="257"/>
      <c r="S11" s="258"/>
      <c r="T11" s="259" t="str">
        <f>+I27</f>
        <v> </v>
      </c>
      <c r="U11" s="293" t="s">
        <v>3</v>
      </c>
      <c r="V11" s="261" t="str">
        <f>+K27</f>
        <v> </v>
      </c>
      <c r="W11" s="262" t="str">
        <f>+I44</f>
        <v> </v>
      </c>
      <c r="X11" s="263" t="s">
        <v>3</v>
      </c>
      <c r="Y11" s="261" t="str">
        <f>+K44</f>
        <v> </v>
      </c>
      <c r="Z11" s="262" t="str">
        <f>+AK38</f>
        <v> </v>
      </c>
      <c r="AA11" s="263" t="s">
        <v>3</v>
      </c>
      <c r="AB11" s="262" t="str">
        <f>+AM38</f>
        <v> </v>
      </c>
      <c r="AC11" s="259" t="str">
        <f>+AK24</f>
        <v> </v>
      </c>
      <c r="AD11" s="260" t="s">
        <v>3</v>
      </c>
      <c r="AE11" s="262" t="str">
        <f>+AM24</f>
        <v> </v>
      </c>
      <c r="AF11" s="264">
        <f>SUM(AC12,Z12,W12,T12,N12,K12,H12)/2</f>
        <v>0</v>
      </c>
      <c r="AG11" s="265" t="s">
        <v>3</v>
      </c>
      <c r="AH11" s="266">
        <f>SUM(AE12,AB12,Y12,V12,P12,M12,J12)/2</f>
        <v>0</v>
      </c>
      <c r="AI11" s="265">
        <f>SUM(H11,K11,N11,Q11,T11,W11,Z11,AC11)</f>
        <v>0</v>
      </c>
      <c r="AJ11" s="265" t="s">
        <v>3</v>
      </c>
      <c r="AK11" s="265">
        <f>SUM(J11,M11,P11,S11,V11,Y11,AB11,AE11,)</f>
        <v>0</v>
      </c>
      <c r="AL11" s="59"/>
      <c r="AM11" s="267"/>
    </row>
    <row r="12" spans="1:39" ht="13.5" customHeight="1">
      <c r="A12" s="62"/>
      <c r="B12" s="268" t="s">
        <v>9</v>
      </c>
      <c r="C12" s="269"/>
      <c r="D12" s="63"/>
      <c r="E12" s="269"/>
      <c r="F12" s="270"/>
      <c r="G12" s="271"/>
      <c r="H12" s="17">
        <f>IF(H11&gt;J11,2,0)</f>
        <v>0</v>
      </c>
      <c r="I12" s="274"/>
      <c r="J12" s="18">
        <f>IF(J11&gt;H11,2,0)</f>
        <v>0</v>
      </c>
      <c r="K12" s="17">
        <f>IF(K11&gt;M11,2,0)</f>
        <v>0</v>
      </c>
      <c r="L12" s="274"/>
      <c r="M12" s="18">
        <f>IF(M11&gt;K11,2,0)</f>
        <v>0</v>
      </c>
      <c r="N12" s="17">
        <f>IF(N11&gt;P11,2,0)</f>
        <v>0</v>
      </c>
      <c r="O12" s="274"/>
      <c r="P12" s="18">
        <f>IF(P11&gt;N11,2,0)</f>
        <v>0</v>
      </c>
      <c r="Q12" s="294"/>
      <c r="R12" s="272"/>
      <c r="S12" s="272"/>
      <c r="T12" s="17">
        <f>IF(T11&gt;V11,2,0)</f>
        <v>0</v>
      </c>
      <c r="U12" s="295"/>
      <c r="V12" s="18">
        <f>IF(V11&gt;T11,2,0)</f>
        <v>0</v>
      </c>
      <c r="W12" s="17">
        <f>IF(W11&gt;Y11,2,0)</f>
        <v>0</v>
      </c>
      <c r="X12" s="275"/>
      <c r="Y12" s="18">
        <f>IF(Y11&gt;W11,2,0)</f>
        <v>0</v>
      </c>
      <c r="Z12" s="17">
        <f>IF(Z11&gt;AB11,2,0)</f>
        <v>0</v>
      </c>
      <c r="AA12" s="275"/>
      <c r="AB12" s="18">
        <f>IF(AB11&gt;Z11,2,0)</f>
        <v>0</v>
      </c>
      <c r="AC12" s="17">
        <f>IF(AC11&gt;AE11,2,0)</f>
        <v>0</v>
      </c>
      <c r="AD12" s="274"/>
      <c r="AE12" s="18">
        <f>IF(AE11&gt;AC11,2,0)</f>
        <v>0</v>
      </c>
      <c r="AF12" s="276"/>
      <c r="AG12" s="277"/>
      <c r="AH12" s="278"/>
      <c r="AI12" s="277"/>
      <c r="AJ12" s="277"/>
      <c r="AK12" s="277"/>
      <c r="AL12" s="70"/>
      <c r="AM12" s="279"/>
    </row>
    <row r="13" spans="1:39" ht="13.5" customHeight="1">
      <c r="A13" s="296">
        <v>5</v>
      </c>
      <c r="B13" s="297" t="s">
        <v>9</v>
      </c>
      <c r="C13" s="235"/>
      <c r="D13" s="235"/>
      <c r="F13" s="298"/>
      <c r="G13" s="299"/>
      <c r="H13" s="300" t="str">
        <f>+AM32</f>
        <v> </v>
      </c>
      <c r="I13" s="301" t="s">
        <v>3</v>
      </c>
      <c r="J13" s="302" t="str">
        <f>+AK32</f>
        <v> </v>
      </c>
      <c r="K13" s="300" t="str">
        <f>+K32</f>
        <v> </v>
      </c>
      <c r="L13" s="301" t="s">
        <v>3</v>
      </c>
      <c r="M13" s="302" t="str">
        <f>+I32</f>
        <v> </v>
      </c>
      <c r="N13" s="300" t="str">
        <f>+AM25</f>
        <v> </v>
      </c>
      <c r="O13" s="301" t="s">
        <v>3</v>
      </c>
      <c r="P13" s="302" t="str">
        <f>+AK25</f>
        <v> </v>
      </c>
      <c r="Q13" s="300" t="str">
        <f>+K27</f>
        <v> </v>
      </c>
      <c r="R13" s="303" t="s">
        <v>3</v>
      </c>
      <c r="S13" s="300" t="str">
        <f>+I27</f>
        <v> </v>
      </c>
      <c r="T13" s="304"/>
      <c r="U13" s="305"/>
      <c r="V13" s="306"/>
      <c r="W13" s="307" t="str">
        <f>+AK39</f>
        <v> </v>
      </c>
      <c r="X13" s="303" t="s">
        <v>3</v>
      </c>
      <c r="Y13" s="308" t="str">
        <f>+AM39</f>
        <v> </v>
      </c>
      <c r="Z13" s="307" t="str">
        <f>+I39</f>
        <v> </v>
      </c>
      <c r="AA13" s="303" t="s">
        <v>3</v>
      </c>
      <c r="AB13" s="307" t="str">
        <f>+K39</f>
        <v> </v>
      </c>
      <c r="AC13" s="309" t="str">
        <f>+I45</f>
        <v> </v>
      </c>
      <c r="AD13" s="301" t="s">
        <v>3</v>
      </c>
      <c r="AE13" s="310" t="str">
        <f>+K45</f>
        <v> </v>
      </c>
      <c r="AF13" s="311">
        <f>SUM(AC14,Z14,W14,Q14,N14,K14,H14)/2</f>
        <v>0</v>
      </c>
      <c r="AG13" s="312" t="s">
        <v>3</v>
      </c>
      <c r="AH13" s="313">
        <f>SUM(AE14,AB14,Y14,S14,P14,M14,J14)/2</f>
        <v>0</v>
      </c>
      <c r="AI13" s="312">
        <f>SUM(H13,K13,N13,Q13,T13,W13,Z13,AC13)</f>
        <v>0</v>
      </c>
      <c r="AJ13" s="312" t="s">
        <v>3</v>
      </c>
      <c r="AK13" s="313">
        <f>SUM(J13,M13,P13,S13,V13,Y13,AB13,AE13,)</f>
        <v>0</v>
      </c>
      <c r="AL13" s="246"/>
      <c r="AM13" s="314"/>
    </row>
    <row r="14" spans="1:39" ht="13.5" customHeight="1">
      <c r="A14" s="315"/>
      <c r="B14" s="268" t="s">
        <v>9</v>
      </c>
      <c r="C14" s="269"/>
      <c r="D14" s="269"/>
      <c r="E14" s="269"/>
      <c r="F14" s="316"/>
      <c r="G14" s="299"/>
      <c r="H14" s="17">
        <f>IF(H13&gt;J13,2,0)</f>
        <v>0</v>
      </c>
      <c r="I14" s="274"/>
      <c r="J14" s="18">
        <f>IF(J13&gt;H13,2,0)</f>
        <v>0</v>
      </c>
      <c r="K14" s="17">
        <f>IF(K13&gt;M13,2,0)</f>
        <v>0</v>
      </c>
      <c r="L14" s="274"/>
      <c r="M14" s="18">
        <f>IF(M13&gt;K13,2,0)</f>
        <v>0</v>
      </c>
      <c r="N14" s="17">
        <f>IF(N13&gt;P13,2,0)</f>
        <v>0</v>
      </c>
      <c r="O14" s="274"/>
      <c r="P14" s="18">
        <f>IF(P13&gt;N13,2,0)</f>
        <v>0</v>
      </c>
      <c r="Q14" s="17">
        <f>IF(Q13&gt;S13,2,0)</f>
        <v>0</v>
      </c>
      <c r="R14" s="275"/>
      <c r="S14" s="18">
        <f>IF(S13&gt;Q13,2,0)</f>
        <v>0</v>
      </c>
      <c r="T14" s="305"/>
      <c r="U14" s="317"/>
      <c r="V14" s="318"/>
      <c r="W14" s="17">
        <f>IF(W13&gt;Y13,2,0)</f>
        <v>0</v>
      </c>
      <c r="X14" s="319"/>
      <c r="Y14" s="18">
        <f>IF(Y13&gt;W13,2,0)</f>
        <v>0</v>
      </c>
      <c r="Z14" s="17">
        <f>IF(Z13&gt;AB13,2,0)</f>
        <v>0</v>
      </c>
      <c r="AA14" s="319"/>
      <c r="AB14" s="18">
        <f>IF(AB13&gt;Z13,2,0)</f>
        <v>0</v>
      </c>
      <c r="AC14" s="17">
        <f>IF(AC13&gt;AE13,2,0)</f>
        <v>0</v>
      </c>
      <c r="AD14" s="274"/>
      <c r="AE14" s="18">
        <f>IF(AE13&gt;AC13,2,0)</f>
        <v>0</v>
      </c>
      <c r="AF14" s="276"/>
      <c r="AG14" s="277"/>
      <c r="AH14" s="278"/>
      <c r="AI14" s="277"/>
      <c r="AJ14" s="277"/>
      <c r="AK14" s="278"/>
      <c r="AL14" s="320"/>
      <c r="AM14" s="314"/>
    </row>
    <row r="15" spans="1:39" ht="13.5" customHeight="1">
      <c r="A15" s="296">
        <v>6</v>
      </c>
      <c r="B15" s="297" t="s">
        <v>9</v>
      </c>
      <c r="C15" s="253"/>
      <c r="D15" s="253"/>
      <c r="F15" s="241"/>
      <c r="G15" s="321"/>
      <c r="H15" s="322" t="str">
        <f>+K33</f>
        <v> </v>
      </c>
      <c r="I15" s="260" t="s">
        <v>3</v>
      </c>
      <c r="J15" s="323" t="str">
        <f>+I33</f>
        <v> </v>
      </c>
      <c r="K15" s="322" t="str">
        <f>+AM26</f>
        <v> </v>
      </c>
      <c r="L15" s="260" t="s">
        <v>3</v>
      </c>
      <c r="M15" s="323" t="str">
        <f>+AK26</f>
        <v> </v>
      </c>
      <c r="N15" s="322" t="str">
        <f>+K26</f>
        <v> </v>
      </c>
      <c r="O15" s="260" t="s">
        <v>3</v>
      </c>
      <c r="P15" s="323" t="str">
        <f>+I26</f>
        <v> </v>
      </c>
      <c r="Q15" s="322" t="str">
        <f>+K44</f>
        <v> </v>
      </c>
      <c r="R15" s="303" t="s">
        <v>3</v>
      </c>
      <c r="S15" s="322" t="str">
        <f>+I44</f>
        <v> </v>
      </c>
      <c r="T15" s="324" t="str">
        <f>+AM39</f>
        <v> </v>
      </c>
      <c r="U15" s="303" t="s">
        <v>3</v>
      </c>
      <c r="V15" s="325" t="str">
        <f>+AK39</f>
        <v> </v>
      </c>
      <c r="W15" s="326"/>
      <c r="X15" s="326"/>
      <c r="Y15" s="327"/>
      <c r="Z15" s="328" t="str">
        <f>+AK33</f>
        <v> </v>
      </c>
      <c r="AA15" s="329" t="s">
        <v>3</v>
      </c>
      <c r="AB15" s="328" t="str">
        <f>+AM33</f>
        <v> </v>
      </c>
      <c r="AC15" s="259" t="str">
        <f>+I36</f>
        <v> </v>
      </c>
      <c r="AD15" s="260" t="s">
        <v>3</v>
      </c>
      <c r="AE15" s="262" t="str">
        <f>+K36</f>
        <v> </v>
      </c>
      <c r="AF15" s="264">
        <f>SUM(AC16,Z16,T16,Q16,N16,K16,H16)/2</f>
        <v>0</v>
      </c>
      <c r="AG15" s="265" t="s">
        <v>3</v>
      </c>
      <c r="AH15" s="266">
        <f>SUM(AE16,AB16,V16,S16,P16,M16,J16)/2</f>
        <v>0</v>
      </c>
      <c r="AI15" s="265">
        <f>SUM(H15,K15,N15,Q15,T15,W15,Z15,AC15)</f>
        <v>0</v>
      </c>
      <c r="AJ15" s="265" t="s">
        <v>3</v>
      </c>
      <c r="AK15" s="266">
        <f>SUM(J15,M15,P15,S15,V15,Y15,AB15,AE15,)</f>
        <v>0</v>
      </c>
      <c r="AL15" s="330"/>
      <c r="AM15" s="267"/>
    </row>
    <row r="16" spans="1:39" ht="13.5" customHeight="1">
      <c r="A16" s="315"/>
      <c r="B16" s="268" t="s">
        <v>9</v>
      </c>
      <c r="C16" s="269"/>
      <c r="D16" s="269"/>
      <c r="E16" s="269"/>
      <c r="F16" s="331"/>
      <c r="G16" s="332"/>
      <c r="H16" s="17">
        <f>IF(H15&gt;J15,2,0)</f>
        <v>0</v>
      </c>
      <c r="I16" s="274"/>
      <c r="J16" s="18">
        <f>IF(J15&gt;H15,2,0)</f>
        <v>0</v>
      </c>
      <c r="K16" s="17">
        <f>IF(K15&gt;M15,2,0)</f>
        <v>0</v>
      </c>
      <c r="L16" s="274"/>
      <c r="M16" s="18">
        <f>IF(M15&gt;K15,2,0)</f>
        <v>0</v>
      </c>
      <c r="N16" s="17">
        <f>IF(N15&gt;P15,2,0)</f>
        <v>0</v>
      </c>
      <c r="O16" s="274"/>
      <c r="P16" s="18">
        <f>IF(P15&gt;N15,2,0)</f>
        <v>0</v>
      </c>
      <c r="Q16" s="17">
        <f>IF(Q15&gt;S15,2,0)</f>
        <v>0</v>
      </c>
      <c r="R16" s="275"/>
      <c r="S16" s="18">
        <f>IF(S15&gt;Q15,2,0)</f>
        <v>0</v>
      </c>
      <c r="T16" s="17">
        <f>IF(T15&gt;V15,2,0)</f>
        <v>0</v>
      </c>
      <c r="U16" s="275"/>
      <c r="V16" s="18">
        <f>IF(V15&gt;T15,2,0)</f>
        <v>0</v>
      </c>
      <c r="W16" s="333"/>
      <c r="X16" s="317"/>
      <c r="Y16" s="318"/>
      <c r="Z16" s="17">
        <f>IF(Z15&gt;AB15,2,0)</f>
        <v>0</v>
      </c>
      <c r="AA16" s="334"/>
      <c r="AB16" s="18">
        <f>IF(AB15&gt;Z15,2,0)</f>
        <v>0</v>
      </c>
      <c r="AC16" s="17">
        <f>IF(AC15&gt;AE15,2,0)</f>
        <v>0</v>
      </c>
      <c r="AD16" s="274"/>
      <c r="AE16" s="18">
        <f>IF(AE15&gt;AC15,2,0)</f>
        <v>0</v>
      </c>
      <c r="AF16" s="276"/>
      <c r="AG16" s="277"/>
      <c r="AH16" s="278"/>
      <c r="AI16" s="277"/>
      <c r="AJ16" s="277"/>
      <c r="AK16" s="278"/>
      <c r="AL16" s="320"/>
      <c r="AM16" s="279"/>
    </row>
    <row r="17" spans="1:39" ht="13.5" customHeight="1">
      <c r="A17" s="296">
        <v>7</v>
      </c>
      <c r="B17" s="297" t="s">
        <v>9</v>
      </c>
      <c r="C17" s="235"/>
      <c r="D17" s="235"/>
      <c r="F17" s="241"/>
      <c r="G17" s="299"/>
      <c r="H17" s="300" t="str">
        <f>+AM27</f>
        <v> </v>
      </c>
      <c r="I17" s="301" t="s">
        <v>3</v>
      </c>
      <c r="J17" s="302" t="str">
        <f>+AK27</f>
        <v> </v>
      </c>
      <c r="K17" s="300" t="str">
        <f>+K25</f>
        <v> </v>
      </c>
      <c r="L17" s="301" t="s">
        <v>3</v>
      </c>
      <c r="M17" s="302" t="str">
        <f>+I25</f>
        <v> </v>
      </c>
      <c r="N17" s="300" t="str">
        <f>+K43</f>
        <v> </v>
      </c>
      <c r="O17" s="301" t="s">
        <v>3</v>
      </c>
      <c r="P17" s="302" t="str">
        <f>+I43</f>
        <v> </v>
      </c>
      <c r="Q17" s="300" t="str">
        <f>+AM38</f>
        <v> </v>
      </c>
      <c r="R17" s="303" t="s">
        <v>3</v>
      </c>
      <c r="S17" s="300" t="str">
        <f>+AK38</f>
        <v> </v>
      </c>
      <c r="T17" s="335" t="str">
        <f>+K39</f>
        <v> </v>
      </c>
      <c r="U17" s="303" t="s">
        <v>3</v>
      </c>
      <c r="V17" s="308" t="str">
        <f>+I39</f>
        <v> </v>
      </c>
      <c r="W17" s="307" t="str">
        <f>+AM33</f>
        <v> </v>
      </c>
      <c r="X17" s="303" t="s">
        <v>3</v>
      </c>
      <c r="Y17" s="308" t="str">
        <f>+AK33</f>
        <v> </v>
      </c>
      <c r="Z17" s="305"/>
      <c r="AA17" s="305"/>
      <c r="AB17" s="305"/>
      <c r="AC17" s="309" t="str">
        <f>+I30</f>
        <v> </v>
      </c>
      <c r="AD17" s="301" t="s">
        <v>3</v>
      </c>
      <c r="AE17" s="310" t="str">
        <f>+K30</f>
        <v> </v>
      </c>
      <c r="AF17" s="311">
        <f>SUM(AC18,W18,T18,Q18,N18,K18,H18)/2</f>
        <v>0</v>
      </c>
      <c r="AG17" s="312" t="s">
        <v>3</v>
      </c>
      <c r="AH17" s="313">
        <f>SUM(AE18,Y18,V18,S18,P18,M18,J18)/2</f>
        <v>0</v>
      </c>
      <c r="AI17" s="312">
        <f>SUM(H17,K17,N17,Q17,T17,W17,Z17,AC17)</f>
        <v>0</v>
      </c>
      <c r="AJ17" s="312" t="s">
        <v>3</v>
      </c>
      <c r="AK17" s="313">
        <f>SUM(J17,M17,P17,S17,V17,Y17,AB17,AE17,)</f>
        <v>0</v>
      </c>
      <c r="AL17" s="246"/>
      <c r="AM17" s="314"/>
    </row>
    <row r="18" spans="1:39" ht="13.5" customHeight="1">
      <c r="A18" s="315"/>
      <c r="B18" s="268" t="s">
        <v>9</v>
      </c>
      <c r="C18" s="269"/>
      <c r="D18" s="269"/>
      <c r="E18" s="269"/>
      <c r="F18" s="331"/>
      <c r="G18" s="332"/>
      <c r="H18" s="17">
        <f>IF(H17&gt;J17,2,0)</f>
        <v>0</v>
      </c>
      <c r="I18" s="274"/>
      <c r="J18" s="18">
        <f>IF(J17&gt;H17,2,0)</f>
        <v>0</v>
      </c>
      <c r="K18" s="17">
        <f>IF(K17&gt;M17,2,0)</f>
        <v>0</v>
      </c>
      <c r="L18" s="274"/>
      <c r="M18" s="18">
        <f>IF(M17&gt;K17,2,0)</f>
        <v>0</v>
      </c>
      <c r="N18" s="17">
        <f>IF(N17&gt;P17,2,0)</f>
        <v>0</v>
      </c>
      <c r="O18" s="274"/>
      <c r="P18" s="18">
        <f>IF(P17&gt;N17,2,0)</f>
        <v>0</v>
      </c>
      <c r="Q18" s="17">
        <f>IF(Q17&gt;S17,2,0)</f>
        <v>0</v>
      </c>
      <c r="R18" s="275"/>
      <c r="S18" s="18">
        <f>IF(S17&gt;Q17,2,0)</f>
        <v>0</v>
      </c>
      <c r="T18" s="17">
        <f>IF(T17&gt;V17,2,0)</f>
        <v>0</v>
      </c>
      <c r="U18" s="275"/>
      <c r="V18" s="18">
        <f>IF(V17&gt;T17,2,0)</f>
        <v>0</v>
      </c>
      <c r="W18" s="17">
        <f>IF(W17&gt;Y17,2,0)</f>
        <v>0</v>
      </c>
      <c r="X18" s="275"/>
      <c r="Y18" s="18">
        <f>IF(Y17&gt;W17,2,0)</f>
        <v>0</v>
      </c>
      <c r="Z18" s="333"/>
      <c r="AA18" s="317"/>
      <c r="AB18" s="317"/>
      <c r="AC18" s="17">
        <f>IF(AC17&gt;AE17,2,0)</f>
        <v>0</v>
      </c>
      <c r="AD18" s="274"/>
      <c r="AE18" s="18">
        <f>IF(AE17&gt;AC17,2,0)</f>
        <v>0</v>
      </c>
      <c r="AF18" s="276"/>
      <c r="AG18" s="277"/>
      <c r="AH18" s="278"/>
      <c r="AI18" s="277"/>
      <c r="AJ18" s="277"/>
      <c r="AK18" s="277"/>
      <c r="AL18" s="336"/>
      <c r="AM18" s="279"/>
    </row>
    <row r="19" spans="1:39" ht="13.5" customHeight="1">
      <c r="A19" s="337">
        <v>8</v>
      </c>
      <c r="B19" s="252" t="s">
        <v>9</v>
      </c>
      <c r="C19" s="235"/>
      <c r="D19" s="126"/>
      <c r="F19" s="254"/>
      <c r="G19" s="255"/>
      <c r="H19" s="338" t="str">
        <f>+K24</f>
        <v> </v>
      </c>
      <c r="I19" s="301" t="s">
        <v>3</v>
      </c>
      <c r="J19" s="339" t="str">
        <f>+I24</f>
        <v> </v>
      </c>
      <c r="K19" s="338" t="str">
        <f>+AM37</f>
        <v> </v>
      </c>
      <c r="L19" s="301" t="s">
        <v>3</v>
      </c>
      <c r="M19" s="339" t="str">
        <f>+AK37</f>
        <v> </v>
      </c>
      <c r="N19" s="338" t="str">
        <f>+AM30</f>
        <v> </v>
      </c>
      <c r="O19" s="301" t="s">
        <v>3</v>
      </c>
      <c r="P19" s="340" t="str">
        <f>+AK30</f>
        <v> </v>
      </c>
      <c r="Q19" s="309" t="str">
        <f>+AM24</f>
        <v> </v>
      </c>
      <c r="R19" s="301" t="s">
        <v>3</v>
      </c>
      <c r="S19" s="310" t="str">
        <f>+AK24</f>
        <v> </v>
      </c>
      <c r="T19" s="309" t="str">
        <f>+K45</f>
        <v> </v>
      </c>
      <c r="U19" s="301" t="s">
        <v>3</v>
      </c>
      <c r="V19" s="340" t="str">
        <f>+I45</f>
        <v> </v>
      </c>
      <c r="W19" s="310" t="str">
        <f>+K36</f>
        <v> </v>
      </c>
      <c r="X19" s="301" t="s">
        <v>3</v>
      </c>
      <c r="Y19" s="340" t="str">
        <f>+I36</f>
        <v> </v>
      </c>
      <c r="Z19" s="310" t="str">
        <f>+K30</f>
        <v> </v>
      </c>
      <c r="AA19" s="301" t="s">
        <v>3</v>
      </c>
      <c r="AB19" s="340" t="str">
        <f>+I30</f>
        <v> </v>
      </c>
      <c r="AC19" s="341"/>
      <c r="AD19" s="257"/>
      <c r="AE19" s="257"/>
      <c r="AF19" s="311">
        <f>SUM(Z20,W20,T20,Q20,N20,K20,H20)/2</f>
        <v>0</v>
      </c>
      <c r="AG19" s="312" t="s">
        <v>3</v>
      </c>
      <c r="AH19" s="313">
        <f>SUM(AB20,Y20,V20,S20,P20,M20,J20)/2</f>
        <v>0</v>
      </c>
      <c r="AI19" s="312">
        <f>SUM(H19,K19,N19,Q19,T19,W19,Z19,AC19)</f>
        <v>0</v>
      </c>
      <c r="AJ19" s="312" t="s">
        <v>3</v>
      </c>
      <c r="AK19" s="312">
        <f>SUM(J19,M19,P19,S19,V19,Y19,AB19,AE19,)</f>
        <v>0</v>
      </c>
      <c r="AL19" s="342"/>
      <c r="AM19" s="314"/>
    </row>
    <row r="20" spans="1:39" ht="13.5" customHeight="1" thickBot="1">
      <c r="A20" s="343"/>
      <c r="B20" s="344" t="s">
        <v>9</v>
      </c>
      <c r="C20" s="244"/>
      <c r="D20" s="105"/>
      <c r="E20" s="244"/>
      <c r="F20" s="345"/>
      <c r="G20" s="345"/>
      <c r="H20" s="106">
        <f>IF(H19&gt;J19,2,0)</f>
        <v>0</v>
      </c>
      <c r="I20" s="346"/>
      <c r="J20" s="108">
        <f>IF(J19&gt;H19,2,0)</f>
        <v>0</v>
      </c>
      <c r="K20" s="106">
        <f>IF(K19&gt;M19,2,0)</f>
        <v>0</v>
      </c>
      <c r="L20" s="346"/>
      <c r="M20" s="108">
        <f>IF(M19&gt;K19,2,0)</f>
        <v>0</v>
      </c>
      <c r="N20" s="106">
        <f>IF(N19&gt;P19,2,0)</f>
        <v>0</v>
      </c>
      <c r="O20" s="346"/>
      <c r="P20" s="108">
        <f>IF(P19&gt;N19,2,0)</f>
        <v>0</v>
      </c>
      <c r="Q20" s="106">
        <f>IF(Q19&gt;S19,2,0)</f>
        <v>0</v>
      </c>
      <c r="R20" s="346"/>
      <c r="S20" s="108">
        <f>IF(S19&gt;Q19,2,0)</f>
        <v>0</v>
      </c>
      <c r="T20" s="106">
        <f>IF(T19&gt;V19,2,0)</f>
        <v>0</v>
      </c>
      <c r="U20" s="346"/>
      <c r="V20" s="108">
        <f>IF(V19&gt;T19,2,0)</f>
        <v>0</v>
      </c>
      <c r="W20" s="106">
        <f>IF(W19&gt;Y19,2,0)</f>
        <v>0</v>
      </c>
      <c r="X20" s="346"/>
      <c r="Y20" s="108">
        <f>IF(Y19&gt;W19,2,0)</f>
        <v>0</v>
      </c>
      <c r="Z20" s="106">
        <f>IF(Z19&gt;AB19,2,0)</f>
        <v>0</v>
      </c>
      <c r="AA20" s="346"/>
      <c r="AB20" s="347">
        <f>IF(AB19&gt;Z19,2,0)</f>
        <v>0</v>
      </c>
      <c r="AC20" s="348"/>
      <c r="AD20" s="349"/>
      <c r="AE20" s="349"/>
      <c r="AF20" s="350"/>
      <c r="AG20" s="351"/>
      <c r="AH20" s="352"/>
      <c r="AI20" s="353"/>
      <c r="AJ20" s="351"/>
      <c r="AK20" s="352"/>
      <c r="AL20" s="354"/>
      <c r="AM20" s="355"/>
    </row>
    <row r="21" spans="1:39" ht="16.5" thickBot="1">
      <c r="A21" s="356"/>
      <c r="B21" s="254"/>
      <c r="C21" s="235"/>
      <c r="D21" s="126"/>
      <c r="E21" s="235"/>
      <c r="F21" s="236"/>
      <c r="G21" s="254"/>
      <c r="H21" s="310"/>
      <c r="I21" s="301"/>
      <c r="J21" s="310"/>
      <c r="K21" s="310"/>
      <c r="L21" s="301"/>
      <c r="M21" s="310"/>
      <c r="N21" s="310"/>
      <c r="O21" s="301"/>
      <c r="P21" s="310"/>
      <c r="Q21" s="310"/>
      <c r="R21" s="301"/>
      <c r="S21" s="310"/>
      <c r="T21" s="310"/>
      <c r="U21" s="301"/>
      <c r="V21" s="310"/>
      <c r="W21" s="310"/>
      <c r="X21" s="301"/>
      <c r="Y21" s="310"/>
      <c r="Z21" s="310"/>
      <c r="AA21" s="301"/>
      <c r="AB21" s="310"/>
      <c r="AC21" s="357"/>
      <c r="AD21" s="358"/>
      <c r="AE21" s="358"/>
      <c r="AF21" s="359">
        <f>SUM(AF19,AF17,AF15,AF13,AF11,AF9,AF7,AF5)</f>
        <v>0</v>
      </c>
      <c r="AG21" s="360" t="s">
        <v>3</v>
      </c>
      <c r="AH21" s="360">
        <f>SUM(AH19,AH17,AH15,AH13,AH11,AH9,AH7,AH5)</f>
        <v>0</v>
      </c>
      <c r="AI21" s="361">
        <f>SUM(AI19,AI17,AI15,AI13,AI11,AI9,AI7,AI5)</f>
        <v>0</v>
      </c>
      <c r="AJ21" s="360" t="s">
        <v>3</v>
      </c>
      <c r="AK21" s="362">
        <f>SUM(AK19,AK17,AK15,AK13,AK11,AK9,AK7,AK5)</f>
        <v>0</v>
      </c>
      <c r="AL21" s="363"/>
      <c r="AM21" s="364"/>
    </row>
    <row r="22" spans="1:39" ht="15" customHeight="1" thickBot="1">
      <c r="A22" s="235"/>
      <c r="C22" s="365" t="s">
        <v>90</v>
      </c>
      <c r="I22"/>
      <c r="L22" s="235"/>
      <c r="M22" s="235"/>
      <c r="N22" s="235"/>
      <c r="O22" s="235"/>
      <c r="P22" s="235"/>
      <c r="Q22" s="235"/>
      <c r="R22" s="235"/>
      <c r="S22" s="244"/>
      <c r="T22" s="3" t="s">
        <v>91</v>
      </c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</row>
    <row r="23" spans="1:39" ht="12.75" customHeight="1" thickBot="1">
      <c r="A23" s="366"/>
      <c r="B23" s="367"/>
      <c r="C23" s="367"/>
      <c r="D23" s="368"/>
      <c r="E23" s="369" t="s">
        <v>5</v>
      </c>
      <c r="F23" s="369"/>
      <c r="G23" s="369" t="s">
        <v>5</v>
      </c>
      <c r="H23" s="370"/>
      <c r="I23" s="371" t="s">
        <v>89</v>
      </c>
      <c r="J23" s="372"/>
      <c r="K23" s="373"/>
      <c r="L23" s="237"/>
      <c r="M23" s="235"/>
      <c r="N23" s="235"/>
      <c r="O23" s="235"/>
      <c r="P23" s="235"/>
      <c r="Q23" s="235"/>
      <c r="R23" s="374"/>
      <c r="S23" s="375"/>
      <c r="T23" s="376" t="s">
        <v>5</v>
      </c>
      <c r="U23" s="376"/>
      <c r="V23" s="376"/>
      <c r="W23" s="376"/>
      <c r="X23" s="376"/>
      <c r="Y23" s="376"/>
      <c r="Z23" s="376"/>
      <c r="AA23" s="248"/>
      <c r="AB23" s="376"/>
      <c r="AC23" s="248"/>
      <c r="AD23" s="248"/>
      <c r="AE23" s="376" t="s">
        <v>5</v>
      </c>
      <c r="AF23" s="248"/>
      <c r="AG23" s="248"/>
      <c r="AH23" s="248"/>
      <c r="AI23" s="248"/>
      <c r="AJ23" s="248"/>
      <c r="AK23" s="376" t="s">
        <v>89</v>
      </c>
      <c r="AL23" s="248"/>
      <c r="AM23" s="377"/>
    </row>
    <row r="24" spans="1:39" ht="12.75" customHeight="1">
      <c r="A24" s="378"/>
      <c r="B24" s="379">
        <v>1</v>
      </c>
      <c r="C24" s="380" t="s">
        <v>70</v>
      </c>
      <c r="D24" s="381">
        <v>8</v>
      </c>
      <c r="E24" s="382" t="str">
        <f>+B5</f>
        <v> </v>
      </c>
      <c r="F24" s="383" t="s">
        <v>70</v>
      </c>
      <c r="G24" s="382" t="str">
        <f>+B19</f>
        <v> </v>
      </c>
      <c r="H24" s="384"/>
      <c r="I24" s="385" t="s">
        <v>9</v>
      </c>
      <c r="J24" s="386" t="s">
        <v>3</v>
      </c>
      <c r="K24" s="387" t="s">
        <v>9</v>
      </c>
      <c r="L24" s="388"/>
      <c r="M24" s="389"/>
      <c r="N24" s="389"/>
      <c r="S24" s="390"/>
      <c r="T24" s="391">
        <v>4</v>
      </c>
      <c r="U24" s="392" t="s">
        <v>70</v>
      </c>
      <c r="V24" s="393">
        <v>8</v>
      </c>
      <c r="W24" s="394" t="str">
        <f>+B11</f>
        <v> </v>
      </c>
      <c r="X24" s="248"/>
      <c r="Y24" s="394"/>
      <c r="Z24" s="395"/>
      <c r="AA24" s="248"/>
      <c r="AB24" s="396"/>
      <c r="AC24" s="397"/>
      <c r="AD24" s="395" t="s">
        <v>70</v>
      </c>
      <c r="AE24" s="397" t="str">
        <f>+B19</f>
        <v> </v>
      </c>
      <c r="AF24" s="396"/>
      <c r="AG24" s="396"/>
      <c r="AH24" s="394"/>
      <c r="AI24" s="394"/>
      <c r="AJ24" s="398"/>
      <c r="AK24" s="399" t="s">
        <v>9</v>
      </c>
      <c r="AL24" s="398" t="s">
        <v>3</v>
      </c>
      <c r="AM24" s="400" t="s">
        <v>9</v>
      </c>
    </row>
    <row r="25" spans="1:39" ht="12.75" customHeight="1">
      <c r="A25" s="401"/>
      <c r="B25" s="402">
        <v>2</v>
      </c>
      <c r="C25" s="403" t="s">
        <v>70</v>
      </c>
      <c r="D25" s="404">
        <v>7</v>
      </c>
      <c r="E25" s="405" t="str">
        <f>+B7</f>
        <v> </v>
      </c>
      <c r="F25" s="406" t="s">
        <v>70</v>
      </c>
      <c r="G25" s="405" t="str">
        <f>+B17</f>
        <v> </v>
      </c>
      <c r="H25" s="384"/>
      <c r="I25" s="385" t="s">
        <v>9</v>
      </c>
      <c r="J25" s="386" t="s">
        <v>3</v>
      </c>
      <c r="K25" s="387" t="s">
        <v>9</v>
      </c>
      <c r="L25" s="388"/>
      <c r="M25" s="389"/>
      <c r="N25" s="389"/>
      <c r="S25" s="407"/>
      <c r="T25" s="408">
        <v>3</v>
      </c>
      <c r="U25" s="409" t="s">
        <v>70</v>
      </c>
      <c r="V25" s="410">
        <v>5</v>
      </c>
      <c r="W25" s="411" t="str">
        <f>+B9</f>
        <v> </v>
      </c>
      <c r="X25" s="269"/>
      <c r="Y25" s="411"/>
      <c r="Z25" s="412"/>
      <c r="AA25" s="269"/>
      <c r="AB25" s="227"/>
      <c r="AC25" s="413"/>
      <c r="AD25" s="409" t="s">
        <v>70</v>
      </c>
      <c r="AE25" s="413" t="str">
        <f>+B13</f>
        <v> </v>
      </c>
      <c r="AF25" s="227"/>
      <c r="AG25" s="227"/>
      <c r="AH25" s="411"/>
      <c r="AI25" s="411"/>
      <c r="AJ25" s="414"/>
      <c r="AK25" s="415" t="s">
        <v>9</v>
      </c>
      <c r="AL25" s="414" t="s">
        <v>3</v>
      </c>
      <c r="AM25" s="416" t="s">
        <v>9</v>
      </c>
    </row>
    <row r="26" spans="1:39" ht="12.75" customHeight="1">
      <c r="A26" s="401"/>
      <c r="B26" s="402">
        <v>3</v>
      </c>
      <c r="C26" s="403" t="s">
        <v>70</v>
      </c>
      <c r="D26" s="404">
        <v>6</v>
      </c>
      <c r="E26" s="417" t="str">
        <f>+B9</f>
        <v> </v>
      </c>
      <c r="F26" s="406" t="s">
        <v>70</v>
      </c>
      <c r="G26" s="417" t="str">
        <f>+B15</f>
        <v> </v>
      </c>
      <c r="H26" s="384"/>
      <c r="I26" s="418" t="s">
        <v>9</v>
      </c>
      <c r="J26" s="419" t="s">
        <v>3</v>
      </c>
      <c r="K26" s="420" t="s">
        <v>9</v>
      </c>
      <c r="L26" s="388"/>
      <c r="M26" s="389"/>
      <c r="N26" s="389"/>
      <c r="S26" s="407"/>
      <c r="T26" s="408">
        <v>2</v>
      </c>
      <c r="U26" s="421" t="s">
        <v>70</v>
      </c>
      <c r="V26" s="410">
        <v>6</v>
      </c>
      <c r="W26" s="411" t="str">
        <f>+B7</f>
        <v> </v>
      </c>
      <c r="X26" s="269"/>
      <c r="Y26" s="411"/>
      <c r="Z26" s="412"/>
      <c r="AA26" s="269"/>
      <c r="AB26" s="227"/>
      <c r="AC26" s="413"/>
      <c r="AD26" s="412" t="s">
        <v>70</v>
      </c>
      <c r="AE26" s="413" t="str">
        <f>+B15</f>
        <v> </v>
      </c>
      <c r="AF26" s="227"/>
      <c r="AG26" s="227"/>
      <c r="AH26" s="411"/>
      <c r="AI26" s="411"/>
      <c r="AJ26" s="414"/>
      <c r="AK26" s="422" t="s">
        <v>9</v>
      </c>
      <c r="AL26" s="414" t="s">
        <v>3</v>
      </c>
      <c r="AM26" s="416" t="s">
        <v>9</v>
      </c>
    </row>
    <row r="27" spans="1:39" ht="12.75" customHeight="1" thickBot="1">
      <c r="A27" s="378"/>
      <c r="B27" s="423">
        <v>4</v>
      </c>
      <c r="C27" s="424" t="s">
        <v>70</v>
      </c>
      <c r="D27" s="425">
        <v>5</v>
      </c>
      <c r="E27" s="426" t="str">
        <f>+B11</f>
        <v> </v>
      </c>
      <c r="F27" s="427" t="s">
        <v>70</v>
      </c>
      <c r="G27" s="426" t="str">
        <f>+B13</f>
        <v> </v>
      </c>
      <c r="H27" s="428"/>
      <c r="I27" s="429" t="s">
        <v>9</v>
      </c>
      <c r="J27" s="430" t="s">
        <v>3</v>
      </c>
      <c r="K27" s="431" t="s">
        <v>9</v>
      </c>
      <c r="L27" s="388"/>
      <c r="M27" s="389"/>
      <c r="N27" s="389"/>
      <c r="S27" s="232"/>
      <c r="T27" s="432">
        <v>1</v>
      </c>
      <c r="U27" s="433" t="s">
        <v>70</v>
      </c>
      <c r="V27" s="434">
        <v>7</v>
      </c>
      <c r="W27" s="214" t="str">
        <f>+B5</f>
        <v> </v>
      </c>
      <c r="X27" s="244"/>
      <c r="Y27" s="214"/>
      <c r="Z27" s="207"/>
      <c r="AA27" s="244"/>
      <c r="AB27" s="214"/>
      <c r="AC27" s="214"/>
      <c r="AD27" s="207" t="s">
        <v>70</v>
      </c>
      <c r="AE27" s="214" t="str">
        <f>+B17</f>
        <v> </v>
      </c>
      <c r="AF27" s="214"/>
      <c r="AG27" s="214"/>
      <c r="AH27" s="214"/>
      <c r="AI27" s="214"/>
      <c r="AJ27" s="175"/>
      <c r="AK27" s="435" t="s">
        <v>9</v>
      </c>
      <c r="AL27" s="430" t="s">
        <v>3</v>
      </c>
      <c r="AM27" s="436" t="s">
        <v>9</v>
      </c>
    </row>
    <row r="28" spans="1:37" ht="12.75" customHeight="1">
      <c r="A28" s="437"/>
      <c r="B28" s="438"/>
      <c r="C28" s="439"/>
      <c r="D28" s="438"/>
      <c r="E28" s="440"/>
      <c r="F28" s="441"/>
      <c r="G28" s="440"/>
      <c r="H28" s="442"/>
      <c r="I28" s="443"/>
      <c r="J28" s="444"/>
      <c r="K28" s="443"/>
      <c r="L28" s="388"/>
      <c r="AK28" s="1"/>
    </row>
    <row r="29" spans="1:39" ht="12.75" customHeight="1" thickBot="1">
      <c r="A29" s="235"/>
      <c r="C29" s="3" t="s">
        <v>92</v>
      </c>
      <c r="L29" s="388"/>
      <c r="S29" s="244"/>
      <c r="T29" s="445" t="s">
        <v>93</v>
      </c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</row>
    <row r="30" spans="1:39" ht="12.75" customHeight="1">
      <c r="A30" s="437"/>
      <c r="B30" s="446">
        <v>7</v>
      </c>
      <c r="C30" s="392" t="s">
        <v>70</v>
      </c>
      <c r="D30" s="393">
        <v>8</v>
      </c>
      <c r="E30" s="394" t="str">
        <f>+B17</f>
        <v> </v>
      </c>
      <c r="F30" s="395" t="s">
        <v>70</v>
      </c>
      <c r="G30" s="397" t="str">
        <f>+B19</f>
        <v> </v>
      </c>
      <c r="H30" s="370"/>
      <c r="I30" s="399" t="s">
        <v>9</v>
      </c>
      <c r="J30" s="398" t="s">
        <v>3</v>
      </c>
      <c r="K30" s="400" t="s">
        <v>9</v>
      </c>
      <c r="L30" s="388"/>
      <c r="M30" s="389"/>
      <c r="N30" s="389"/>
      <c r="S30" s="407"/>
      <c r="T30" s="447">
        <v>3</v>
      </c>
      <c r="U30" s="448" t="s">
        <v>70</v>
      </c>
      <c r="V30" s="449">
        <v>8</v>
      </c>
      <c r="W30" s="411" t="str">
        <f>+B9</f>
        <v> </v>
      </c>
      <c r="X30" s="269"/>
      <c r="Y30" s="411"/>
      <c r="Z30" s="412"/>
      <c r="AA30" s="269"/>
      <c r="AB30" s="227"/>
      <c r="AC30" s="411"/>
      <c r="AD30" s="412" t="s">
        <v>70</v>
      </c>
      <c r="AE30" s="411" t="str">
        <f>+B19</f>
        <v> </v>
      </c>
      <c r="AF30" s="227"/>
      <c r="AG30" s="227"/>
      <c r="AH30" s="411"/>
      <c r="AI30" s="411"/>
      <c r="AJ30" s="450"/>
      <c r="AK30" s="451" t="s">
        <v>9</v>
      </c>
      <c r="AL30" s="452" t="s">
        <v>3</v>
      </c>
      <c r="AM30" s="453" t="s">
        <v>9</v>
      </c>
    </row>
    <row r="31" spans="1:39" ht="12.75" customHeight="1">
      <c r="A31" s="437"/>
      <c r="B31" s="454">
        <v>3</v>
      </c>
      <c r="C31" s="409" t="s">
        <v>70</v>
      </c>
      <c r="D31" s="410">
        <v>4</v>
      </c>
      <c r="E31" s="411" t="str">
        <f>+B9</f>
        <v> </v>
      </c>
      <c r="F31" s="409" t="s">
        <v>70</v>
      </c>
      <c r="G31" s="413" t="str">
        <f>+B11</f>
        <v> </v>
      </c>
      <c r="H31" s="235"/>
      <c r="I31" s="415" t="s">
        <v>9</v>
      </c>
      <c r="J31" s="414" t="s">
        <v>3</v>
      </c>
      <c r="K31" s="416" t="s">
        <v>9</v>
      </c>
      <c r="L31" s="388"/>
      <c r="M31" s="389"/>
      <c r="N31" s="389"/>
      <c r="S31" s="407"/>
      <c r="T31" s="455">
        <v>2</v>
      </c>
      <c r="U31" s="421" t="s">
        <v>70</v>
      </c>
      <c r="V31" s="456">
        <v>4</v>
      </c>
      <c r="W31" s="411" t="str">
        <f>+B7</f>
        <v> </v>
      </c>
      <c r="X31" s="269"/>
      <c r="Y31" s="411"/>
      <c r="Z31" s="412"/>
      <c r="AA31" s="269"/>
      <c r="AB31" s="227"/>
      <c r="AC31" s="411"/>
      <c r="AD31" s="412" t="s">
        <v>70</v>
      </c>
      <c r="AE31" s="411" t="str">
        <f>+B11</f>
        <v> </v>
      </c>
      <c r="AF31" s="227"/>
      <c r="AG31" s="161"/>
      <c r="AH31" s="162"/>
      <c r="AI31" s="162"/>
      <c r="AJ31" s="138"/>
      <c r="AK31" s="422" t="s">
        <v>9</v>
      </c>
      <c r="AL31" s="138" t="s">
        <v>3</v>
      </c>
      <c r="AM31" s="457" t="s">
        <v>9</v>
      </c>
    </row>
    <row r="32" spans="1:39" ht="12.75" customHeight="1">
      <c r="A32" s="437"/>
      <c r="B32" s="454">
        <v>2</v>
      </c>
      <c r="C32" s="421" t="s">
        <v>70</v>
      </c>
      <c r="D32" s="410">
        <v>5</v>
      </c>
      <c r="E32" s="411" t="str">
        <f>+B7</f>
        <v> </v>
      </c>
      <c r="F32" s="412" t="s">
        <v>70</v>
      </c>
      <c r="G32" s="413" t="str">
        <f>+B13</f>
        <v> </v>
      </c>
      <c r="H32" s="235"/>
      <c r="I32" s="422" t="s">
        <v>9</v>
      </c>
      <c r="J32" s="414" t="s">
        <v>3</v>
      </c>
      <c r="K32" s="416" t="s">
        <v>9</v>
      </c>
      <c r="L32" s="388"/>
      <c r="M32" s="389"/>
      <c r="N32" s="389"/>
      <c r="S32" s="407"/>
      <c r="T32" s="455">
        <v>1</v>
      </c>
      <c r="U32" s="458" t="s">
        <v>70</v>
      </c>
      <c r="V32" s="456">
        <v>5</v>
      </c>
      <c r="W32" s="411" t="str">
        <f>+B5</f>
        <v> </v>
      </c>
      <c r="X32" s="269"/>
      <c r="Y32" s="411"/>
      <c r="Z32" s="412"/>
      <c r="AA32" s="269"/>
      <c r="AB32" s="227"/>
      <c r="AC32" s="411"/>
      <c r="AD32" s="409" t="s">
        <v>70</v>
      </c>
      <c r="AE32" s="411" t="str">
        <f>+B13</f>
        <v> </v>
      </c>
      <c r="AF32" s="227"/>
      <c r="AG32" s="161"/>
      <c r="AH32" s="162"/>
      <c r="AI32" s="162"/>
      <c r="AJ32" s="138"/>
      <c r="AK32" s="422" t="s">
        <v>9</v>
      </c>
      <c r="AL32" s="138" t="s">
        <v>3</v>
      </c>
      <c r="AM32" s="457" t="s">
        <v>9</v>
      </c>
    </row>
    <row r="33" spans="1:39" ht="12.75" customHeight="1" thickBot="1">
      <c r="A33" s="389"/>
      <c r="B33" s="459">
        <v>1</v>
      </c>
      <c r="C33" s="433" t="s">
        <v>70</v>
      </c>
      <c r="D33" s="434">
        <v>6</v>
      </c>
      <c r="E33" s="214" t="str">
        <f>+B5</f>
        <v> </v>
      </c>
      <c r="F33" s="207" t="s">
        <v>70</v>
      </c>
      <c r="G33" s="214" t="str">
        <f>+B15</f>
        <v> </v>
      </c>
      <c r="H33" s="244"/>
      <c r="I33" s="435" t="s">
        <v>9</v>
      </c>
      <c r="J33" s="430" t="s">
        <v>3</v>
      </c>
      <c r="K33" s="436" t="s">
        <v>9</v>
      </c>
      <c r="L33" s="388"/>
      <c r="M33" s="389"/>
      <c r="N33" s="389"/>
      <c r="S33" s="460"/>
      <c r="T33" s="461">
        <v>6</v>
      </c>
      <c r="U33" s="433" t="s">
        <v>70</v>
      </c>
      <c r="V33" s="462">
        <v>7</v>
      </c>
      <c r="W33" s="215" t="str">
        <f>+B15</f>
        <v> </v>
      </c>
      <c r="X33" s="244"/>
      <c r="Y33" s="215"/>
      <c r="Z33" s="207"/>
      <c r="AA33" s="244"/>
      <c r="AB33" s="214"/>
      <c r="AC33" s="215"/>
      <c r="AD33" s="207" t="s">
        <v>70</v>
      </c>
      <c r="AE33" s="215" t="str">
        <f>+B17</f>
        <v> </v>
      </c>
      <c r="AF33" s="214"/>
      <c r="AG33" s="214"/>
      <c r="AH33" s="215"/>
      <c r="AI33" s="215"/>
      <c r="AJ33" s="217"/>
      <c r="AK33" s="463" t="s">
        <v>9</v>
      </c>
      <c r="AL33" s="217" t="s">
        <v>3</v>
      </c>
      <c r="AM33" s="464" t="s">
        <v>9</v>
      </c>
    </row>
    <row r="34" spans="1:37" ht="12.75" customHeight="1">
      <c r="A34" s="389"/>
      <c r="B34" s="465"/>
      <c r="C34" s="466"/>
      <c r="D34" s="465"/>
      <c r="E34" s="131"/>
      <c r="F34" s="466"/>
      <c r="G34" s="131"/>
      <c r="H34" s="442"/>
      <c r="I34" s="443"/>
      <c r="J34" s="444"/>
      <c r="K34" s="443"/>
      <c r="L34" s="388"/>
      <c r="AK34" s="1"/>
    </row>
    <row r="35" spans="1:20" ht="12.75" customHeight="1" thickBot="1">
      <c r="A35" s="235"/>
      <c r="B35" s="432"/>
      <c r="C35" s="445" t="s">
        <v>94</v>
      </c>
      <c r="D35" s="432"/>
      <c r="E35" s="214"/>
      <c r="F35" s="467"/>
      <c r="G35" s="214"/>
      <c r="H35" s="468"/>
      <c r="I35" s="469"/>
      <c r="J35" s="470"/>
      <c r="K35" s="469"/>
      <c r="L35" s="388"/>
      <c r="M35" s="235"/>
      <c r="N35" s="235"/>
      <c r="T35" s="471" t="s">
        <v>95</v>
      </c>
    </row>
    <row r="36" spans="1:39" ht="12.75" customHeight="1">
      <c r="A36" s="472"/>
      <c r="B36" s="473">
        <v>6</v>
      </c>
      <c r="C36" s="474" t="s">
        <v>70</v>
      </c>
      <c r="D36" s="475">
        <v>8</v>
      </c>
      <c r="E36" s="476" t="str">
        <f>+B15</f>
        <v> </v>
      </c>
      <c r="F36" s="477" t="s">
        <v>70</v>
      </c>
      <c r="G36" s="478" t="str">
        <f>+B19</f>
        <v> </v>
      </c>
      <c r="H36" s="479"/>
      <c r="I36" s="480" t="s">
        <v>9</v>
      </c>
      <c r="J36" s="481" t="s">
        <v>3</v>
      </c>
      <c r="K36" s="482" t="s">
        <v>9</v>
      </c>
      <c r="L36" s="388"/>
      <c r="M36" s="389"/>
      <c r="N36" s="389"/>
      <c r="S36" s="483"/>
      <c r="T36" s="484">
        <v>1</v>
      </c>
      <c r="U36" s="485" t="s">
        <v>70</v>
      </c>
      <c r="V36" s="484">
        <v>3</v>
      </c>
      <c r="W36" s="486" t="str">
        <f>+B5</f>
        <v> </v>
      </c>
      <c r="X36" s="248"/>
      <c r="Y36" s="248"/>
      <c r="Z36" s="248"/>
      <c r="AA36" s="248"/>
      <c r="AB36" s="248"/>
      <c r="AC36" s="248"/>
      <c r="AD36" s="487" t="s">
        <v>70</v>
      </c>
      <c r="AE36" s="488" t="str">
        <f>+B9</f>
        <v> </v>
      </c>
      <c r="AF36" s="248"/>
      <c r="AG36" s="248"/>
      <c r="AH36" s="248"/>
      <c r="AI36" s="248"/>
      <c r="AJ36" s="248"/>
      <c r="AK36" s="489" t="s">
        <v>9</v>
      </c>
      <c r="AL36" s="398" t="s">
        <v>3</v>
      </c>
      <c r="AM36" s="490" t="s">
        <v>9</v>
      </c>
    </row>
    <row r="37" spans="1:39" ht="12.75" customHeight="1">
      <c r="A37" s="472"/>
      <c r="B37" s="491">
        <v>2</v>
      </c>
      <c r="C37" s="403" t="s">
        <v>70</v>
      </c>
      <c r="D37" s="492">
        <v>3</v>
      </c>
      <c r="E37" s="493" t="str">
        <f>+B7</f>
        <v> </v>
      </c>
      <c r="F37" s="403" t="s">
        <v>70</v>
      </c>
      <c r="G37" s="229" t="str">
        <f>+B9</f>
        <v> </v>
      </c>
      <c r="H37" s="494"/>
      <c r="I37" s="495" t="s">
        <v>9</v>
      </c>
      <c r="J37" s="138" t="s">
        <v>3</v>
      </c>
      <c r="K37" s="387" t="s">
        <v>9</v>
      </c>
      <c r="L37" s="388"/>
      <c r="M37" s="389"/>
      <c r="N37" s="389"/>
      <c r="S37" s="496"/>
      <c r="T37" s="230">
        <v>2</v>
      </c>
      <c r="U37" s="409" t="s">
        <v>70</v>
      </c>
      <c r="V37" s="230">
        <v>8</v>
      </c>
      <c r="W37" s="497" t="str">
        <f>+B7</f>
        <v> </v>
      </c>
      <c r="X37" s="269"/>
      <c r="Y37" s="269"/>
      <c r="Z37" s="269"/>
      <c r="AA37" s="269"/>
      <c r="AB37" s="269"/>
      <c r="AC37" s="269"/>
      <c r="AD37" s="409" t="s">
        <v>70</v>
      </c>
      <c r="AE37" s="228" t="str">
        <f>+B19</f>
        <v> </v>
      </c>
      <c r="AF37" s="269"/>
      <c r="AG37" s="269"/>
      <c r="AH37" s="269"/>
      <c r="AI37" s="269"/>
      <c r="AJ37" s="269"/>
      <c r="AK37" s="498" t="s">
        <v>9</v>
      </c>
      <c r="AL37" s="452" t="s">
        <v>3</v>
      </c>
      <c r="AM37" s="499" t="s">
        <v>9</v>
      </c>
    </row>
    <row r="38" spans="1:39" ht="12.75" customHeight="1">
      <c r="A38" s="500"/>
      <c r="B38" s="501">
        <v>1</v>
      </c>
      <c r="C38" s="502" t="s">
        <v>70</v>
      </c>
      <c r="D38" s="503">
        <v>4</v>
      </c>
      <c r="E38" s="504" t="str">
        <f>+B5</f>
        <v> </v>
      </c>
      <c r="F38" s="505" t="s">
        <v>70</v>
      </c>
      <c r="G38" s="405" t="str">
        <f>+B11</f>
        <v> </v>
      </c>
      <c r="H38" s="506"/>
      <c r="I38" s="507" t="s">
        <v>9</v>
      </c>
      <c r="J38" s="386" t="s">
        <v>3</v>
      </c>
      <c r="K38" s="457" t="s">
        <v>9</v>
      </c>
      <c r="L38" s="388"/>
      <c r="M38" s="389"/>
      <c r="N38" s="389"/>
      <c r="S38" s="496"/>
      <c r="T38" s="508">
        <v>4</v>
      </c>
      <c r="U38" s="502" t="s">
        <v>70</v>
      </c>
      <c r="V38" s="508">
        <v>7</v>
      </c>
      <c r="W38" s="509" t="str">
        <f>+B11</f>
        <v> </v>
      </c>
      <c r="X38" s="269"/>
      <c r="Y38" s="269"/>
      <c r="Z38" s="269"/>
      <c r="AA38" s="269"/>
      <c r="AB38" s="269"/>
      <c r="AC38" s="269"/>
      <c r="AD38" s="502" t="s">
        <v>70</v>
      </c>
      <c r="AE38" s="228" t="str">
        <f>+B17</f>
        <v> </v>
      </c>
      <c r="AF38" s="269"/>
      <c r="AG38" s="269"/>
      <c r="AH38" s="269"/>
      <c r="AI38" s="269"/>
      <c r="AJ38" s="269"/>
      <c r="AK38" s="498" t="s">
        <v>9</v>
      </c>
      <c r="AL38" s="452" t="s">
        <v>3</v>
      </c>
      <c r="AM38" s="499" t="s">
        <v>9</v>
      </c>
    </row>
    <row r="39" spans="1:39" ht="12.75" customHeight="1" thickBot="1">
      <c r="A39" s="500"/>
      <c r="B39" s="510">
        <v>5</v>
      </c>
      <c r="C39" s="467" t="s">
        <v>70</v>
      </c>
      <c r="D39" s="434">
        <v>7</v>
      </c>
      <c r="E39" s="426" t="str">
        <f>+B13</f>
        <v> </v>
      </c>
      <c r="F39" s="511" t="s">
        <v>70</v>
      </c>
      <c r="G39" s="426" t="str">
        <f>+B17</f>
        <v> </v>
      </c>
      <c r="H39" s="244"/>
      <c r="I39" s="512" t="s">
        <v>9</v>
      </c>
      <c r="J39" s="217" t="s">
        <v>3</v>
      </c>
      <c r="K39" s="464" t="s">
        <v>9</v>
      </c>
      <c r="L39" s="389"/>
      <c r="M39" s="389"/>
      <c r="N39" s="389"/>
      <c r="S39" s="513"/>
      <c r="T39" s="432">
        <v>5</v>
      </c>
      <c r="U39" s="467" t="s">
        <v>70</v>
      </c>
      <c r="V39" s="432">
        <v>6</v>
      </c>
      <c r="W39" s="514" t="str">
        <f>+B13</f>
        <v> </v>
      </c>
      <c r="X39" s="244"/>
      <c r="Y39" s="244"/>
      <c r="Z39" s="244"/>
      <c r="AA39" s="244"/>
      <c r="AB39" s="244"/>
      <c r="AC39" s="244"/>
      <c r="AD39" s="467" t="s">
        <v>70</v>
      </c>
      <c r="AE39" s="231" t="str">
        <f>+B15</f>
        <v> </v>
      </c>
      <c r="AF39" s="244"/>
      <c r="AG39" s="244"/>
      <c r="AH39" s="244"/>
      <c r="AI39" s="244"/>
      <c r="AJ39" s="244"/>
      <c r="AK39" s="515" t="s">
        <v>9</v>
      </c>
      <c r="AL39" s="470" t="s">
        <v>3</v>
      </c>
      <c r="AM39" s="516" t="s">
        <v>9</v>
      </c>
    </row>
    <row r="40" spans="1:39" ht="12.75" customHeight="1">
      <c r="A40" s="389"/>
      <c r="B40" s="465"/>
      <c r="C40" s="466"/>
      <c r="D40" s="465"/>
      <c r="E40" s="131"/>
      <c r="F40" s="466"/>
      <c r="G40" s="131"/>
      <c r="H40" s="442"/>
      <c r="I40" s="443"/>
      <c r="J40" s="444"/>
      <c r="K40" s="443"/>
      <c r="L40" s="389"/>
      <c r="AM40" s="517"/>
    </row>
    <row r="41" spans="1:37" ht="12.75" customHeight="1" thickBot="1">
      <c r="A41" s="235"/>
      <c r="B41" s="423"/>
      <c r="C41" s="518" t="s">
        <v>96</v>
      </c>
      <c r="D41" s="423"/>
      <c r="E41" s="215"/>
      <c r="F41" s="427"/>
      <c r="G41" s="215"/>
      <c r="H41" s="468"/>
      <c r="I41" s="469"/>
      <c r="J41" s="470"/>
      <c r="K41" s="469"/>
      <c r="L41" s="389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1"/>
    </row>
    <row r="42" spans="1:36" ht="12.75" customHeight="1">
      <c r="A42" s="472"/>
      <c r="B42" s="519">
        <v>1</v>
      </c>
      <c r="C42" s="520" t="s">
        <v>70</v>
      </c>
      <c r="D42" s="521">
        <v>2</v>
      </c>
      <c r="E42" s="522" t="str">
        <f>+B5</f>
        <v> </v>
      </c>
      <c r="F42" s="523" t="s">
        <v>70</v>
      </c>
      <c r="G42" s="522" t="str">
        <f>+B7</f>
        <v> </v>
      </c>
      <c r="H42" s="524"/>
      <c r="I42" s="525" t="s">
        <v>9</v>
      </c>
      <c r="J42" s="452" t="s">
        <v>3</v>
      </c>
      <c r="K42" s="499" t="s">
        <v>9</v>
      </c>
      <c r="L42" s="526"/>
      <c r="S42" s="120"/>
      <c r="T42" s="235"/>
      <c r="U42" s="235"/>
      <c r="V42" s="235"/>
      <c r="W42" s="235"/>
      <c r="X42" s="235"/>
      <c r="Y42" s="120"/>
      <c r="Z42" s="527"/>
      <c r="AA42" s="235"/>
      <c r="AB42" s="117"/>
      <c r="AC42" s="528"/>
      <c r="AD42" s="235"/>
      <c r="AE42" s="235"/>
      <c r="AF42" s="117"/>
      <c r="AG42" s="117"/>
      <c r="AH42" s="120"/>
      <c r="AI42" s="120"/>
      <c r="AJ42" s="481"/>
    </row>
    <row r="43" spans="1:36" ht="12.75" customHeight="1">
      <c r="A43" s="472"/>
      <c r="B43" s="379">
        <v>3</v>
      </c>
      <c r="C43" s="403" t="s">
        <v>70</v>
      </c>
      <c r="D43" s="381">
        <v>7</v>
      </c>
      <c r="E43" s="382" t="str">
        <f>+B9</f>
        <v> </v>
      </c>
      <c r="F43" s="406" t="s">
        <v>70</v>
      </c>
      <c r="G43" s="382" t="str">
        <f>+B17</f>
        <v> </v>
      </c>
      <c r="H43" s="384"/>
      <c r="I43" s="385" t="s">
        <v>9</v>
      </c>
      <c r="J43" s="386" t="s">
        <v>3</v>
      </c>
      <c r="K43" s="387" t="s">
        <v>9</v>
      </c>
      <c r="L43" s="526"/>
      <c r="S43" s="120"/>
      <c r="T43" s="235"/>
      <c r="U43" s="235"/>
      <c r="V43" s="235"/>
      <c r="W43" s="235"/>
      <c r="X43" s="235"/>
      <c r="Y43" s="120"/>
      <c r="Z43" s="527"/>
      <c r="AA43" s="235"/>
      <c r="AB43" s="117"/>
      <c r="AC43" s="528"/>
      <c r="AD43" s="235"/>
      <c r="AE43" s="235"/>
      <c r="AF43" s="117"/>
      <c r="AG43" s="117"/>
      <c r="AH43" s="120"/>
      <c r="AI43" s="120"/>
      <c r="AJ43" s="481"/>
    </row>
    <row r="44" spans="1:36" ht="12.75" customHeight="1">
      <c r="A44" s="529"/>
      <c r="B44" s="379">
        <v>4</v>
      </c>
      <c r="C44" s="403" t="s">
        <v>70</v>
      </c>
      <c r="D44" s="381">
        <v>6</v>
      </c>
      <c r="E44" s="405" t="str">
        <f>+B11</f>
        <v> </v>
      </c>
      <c r="F44" s="406" t="s">
        <v>70</v>
      </c>
      <c r="G44" s="405" t="str">
        <f>+B15</f>
        <v> </v>
      </c>
      <c r="H44" s="384"/>
      <c r="I44" s="385" t="s">
        <v>9</v>
      </c>
      <c r="J44" s="386" t="s">
        <v>3</v>
      </c>
      <c r="K44" s="387" t="s">
        <v>9</v>
      </c>
      <c r="L44" s="517"/>
      <c r="S44" s="120"/>
      <c r="T44" s="235"/>
      <c r="U44" s="235"/>
      <c r="V44" s="235"/>
      <c r="W44" s="235"/>
      <c r="X44" s="235"/>
      <c r="Y44" s="120"/>
      <c r="Z44" s="527"/>
      <c r="AA44" s="235"/>
      <c r="AB44" s="117"/>
      <c r="AC44" s="528"/>
      <c r="AD44" s="235"/>
      <c r="AE44" s="235"/>
      <c r="AF44" s="117"/>
      <c r="AG44" s="117"/>
      <c r="AH44" s="120"/>
      <c r="AI44" s="120"/>
      <c r="AJ44" s="481"/>
    </row>
    <row r="45" spans="1:36" ht="12.75" customHeight="1" thickBot="1">
      <c r="A45" s="529"/>
      <c r="B45" s="510">
        <v>5</v>
      </c>
      <c r="C45" s="467" t="s">
        <v>70</v>
      </c>
      <c r="D45" s="432">
        <v>8</v>
      </c>
      <c r="E45" s="514" t="str">
        <f>+B13</f>
        <v> </v>
      </c>
      <c r="F45" s="467" t="s">
        <v>70</v>
      </c>
      <c r="G45" s="231" t="str">
        <f>+B19</f>
        <v> </v>
      </c>
      <c r="H45" s="530"/>
      <c r="I45" s="515" t="s">
        <v>9</v>
      </c>
      <c r="J45" s="470" t="s">
        <v>3</v>
      </c>
      <c r="K45" s="516" t="s">
        <v>9</v>
      </c>
      <c r="L45" s="517"/>
      <c r="S45" s="117"/>
      <c r="T45" s="235"/>
      <c r="U45" s="235"/>
      <c r="V45" s="235"/>
      <c r="W45" s="235"/>
      <c r="X45" s="235"/>
      <c r="Y45" s="117"/>
      <c r="Z45" s="527"/>
      <c r="AA45" s="235"/>
      <c r="AB45" s="117"/>
      <c r="AC45" s="117"/>
      <c r="AD45" s="235"/>
      <c r="AE45" s="235"/>
      <c r="AF45" s="117"/>
      <c r="AG45" s="117"/>
      <c r="AH45" s="117"/>
      <c r="AI45" s="117"/>
      <c r="AJ45" s="481"/>
    </row>
    <row r="46" spans="9:13" ht="6.75" customHeight="1">
      <c r="I46"/>
      <c r="M46" s="531"/>
    </row>
    <row r="47" spans="2:29" ht="19.5" thickBot="1">
      <c r="B47" s="4" t="s">
        <v>71</v>
      </c>
      <c r="C47" s="244"/>
      <c r="D47" s="244"/>
      <c r="E47" s="244"/>
      <c r="F47" s="244" t="str">
        <f>$G$2</f>
        <v> </v>
      </c>
      <c r="G47" s="244"/>
      <c r="I47"/>
      <c r="P47" s="242"/>
      <c r="Z47" s="244"/>
      <c r="AA47" s="244"/>
      <c r="AB47" s="244"/>
      <c r="AC47" s="244"/>
    </row>
    <row r="48" spans="2:31" ht="16.5" thickBot="1">
      <c r="B48" s="532" t="s">
        <v>5</v>
      </c>
      <c r="C48" s="533"/>
      <c r="D48" s="533"/>
      <c r="E48" s="533"/>
      <c r="F48" s="534"/>
      <c r="G48" s="535" t="s">
        <v>79</v>
      </c>
      <c r="H48" s="536"/>
      <c r="I48" s="536"/>
      <c r="J48" s="536"/>
      <c r="K48" s="536"/>
      <c r="L48" s="533"/>
      <c r="M48" s="533"/>
      <c r="N48" s="533"/>
      <c r="O48" s="533"/>
      <c r="P48" s="537"/>
      <c r="Q48" s="533"/>
      <c r="R48" s="533"/>
      <c r="S48" s="534"/>
      <c r="T48" s="656" t="s">
        <v>1</v>
      </c>
      <c r="U48" s="657"/>
      <c r="V48" s="658"/>
      <c r="W48" s="659" t="s">
        <v>10</v>
      </c>
      <c r="X48" s="657"/>
      <c r="Y48" s="657"/>
      <c r="Z48" s="533"/>
      <c r="AA48" s="533"/>
      <c r="AB48" s="534"/>
      <c r="AC48" s="660" t="s">
        <v>2</v>
      </c>
      <c r="AD48" s="661"/>
      <c r="AE48" s="662"/>
    </row>
    <row r="49" spans="2:31" ht="15.75">
      <c r="B49" s="538" t="str">
        <f>$B$7</f>
        <v> </v>
      </c>
      <c r="C49" s="235"/>
      <c r="D49" s="235"/>
      <c r="E49" s="235"/>
      <c r="F49" s="374"/>
      <c r="G49" s="12" t="str">
        <f>$B$8</f>
        <v> </v>
      </c>
      <c r="H49" s="539"/>
      <c r="I49" s="539"/>
      <c r="J49" s="539"/>
      <c r="K49" s="539"/>
      <c r="L49" s="235"/>
      <c r="N49" s="235"/>
      <c r="O49" s="235"/>
      <c r="P49" s="540">
        <f aca="true" t="shared" si="0" ref="P49:P56">SUM(W49-Z49)</f>
        <v>0</v>
      </c>
      <c r="Q49" s="541"/>
      <c r="R49" s="541"/>
      <c r="S49" s="542"/>
      <c r="T49" s="543">
        <f>$AF$7</f>
        <v>0</v>
      </c>
      <c r="U49" s="544" t="s">
        <v>3</v>
      </c>
      <c r="V49" s="544">
        <f>$AH$7</f>
        <v>0</v>
      </c>
      <c r="W49" s="545">
        <f>$AI$7</f>
        <v>0</v>
      </c>
      <c r="X49" s="546"/>
      <c r="Y49" s="544" t="s">
        <v>3</v>
      </c>
      <c r="Z49" s="547">
        <f>$AK$7</f>
        <v>0</v>
      </c>
      <c r="AA49" s="546"/>
      <c r="AB49" s="374"/>
      <c r="AC49" s="667">
        <v>1</v>
      </c>
      <c r="AD49" s="668"/>
      <c r="AE49" s="548"/>
    </row>
    <row r="50" spans="2:31" ht="15.75">
      <c r="B50" s="549" t="str">
        <f>$B$5</f>
        <v> </v>
      </c>
      <c r="C50" s="235"/>
      <c r="D50" s="235"/>
      <c r="E50" s="235"/>
      <c r="F50" s="374"/>
      <c r="G50" s="12" t="str">
        <f>$B$6</f>
        <v> </v>
      </c>
      <c r="H50" s="539"/>
      <c r="I50" s="539"/>
      <c r="J50" s="539"/>
      <c r="K50" s="539"/>
      <c r="L50" s="235"/>
      <c r="M50" s="235"/>
      <c r="N50" s="235"/>
      <c r="O50" s="235"/>
      <c r="P50" s="540">
        <f t="shared" si="0"/>
        <v>0</v>
      </c>
      <c r="Q50" s="541"/>
      <c r="R50" s="541"/>
      <c r="S50" s="542"/>
      <c r="T50" s="543">
        <f>$AF$5</f>
        <v>0</v>
      </c>
      <c r="U50" s="544" t="s">
        <v>3</v>
      </c>
      <c r="V50" s="544">
        <f>$AH$5</f>
        <v>0</v>
      </c>
      <c r="W50" s="545">
        <f>$AI$5</f>
        <v>0</v>
      </c>
      <c r="X50" s="546"/>
      <c r="Y50" s="544" t="s">
        <v>3</v>
      </c>
      <c r="Z50" s="547">
        <f>$AK$5</f>
        <v>0</v>
      </c>
      <c r="AA50" s="546"/>
      <c r="AB50" s="374"/>
      <c r="AC50" s="663">
        <v>2</v>
      </c>
      <c r="AD50" s="664"/>
      <c r="AE50" s="374"/>
    </row>
    <row r="51" spans="2:31" ht="15.75">
      <c r="B51" s="549" t="str">
        <f>$B$11</f>
        <v> </v>
      </c>
      <c r="C51" s="235"/>
      <c r="D51" s="235"/>
      <c r="E51" s="235"/>
      <c r="F51" s="374"/>
      <c r="G51" s="12" t="str">
        <f>$B$12</f>
        <v> </v>
      </c>
      <c r="H51" s="539"/>
      <c r="I51" s="539"/>
      <c r="J51" s="539"/>
      <c r="K51" s="539"/>
      <c r="L51" s="235"/>
      <c r="M51" s="235"/>
      <c r="N51" s="235"/>
      <c r="O51" s="235"/>
      <c r="P51" s="540">
        <f t="shared" si="0"/>
        <v>0</v>
      </c>
      <c r="Q51" s="541"/>
      <c r="R51" s="541"/>
      <c r="S51" s="542"/>
      <c r="T51" s="543">
        <f>$AF$11</f>
        <v>0</v>
      </c>
      <c r="U51" s="544" t="s">
        <v>3</v>
      </c>
      <c r="V51" s="544">
        <f>$AH$11</f>
        <v>0</v>
      </c>
      <c r="W51" s="545">
        <f>$AI$11</f>
        <v>0</v>
      </c>
      <c r="X51" s="546"/>
      <c r="Y51" s="544" t="s">
        <v>3</v>
      </c>
      <c r="Z51" s="547">
        <f>$AK$11</f>
        <v>0</v>
      </c>
      <c r="AA51" s="546"/>
      <c r="AB51" s="374"/>
      <c r="AC51" s="663">
        <v>3</v>
      </c>
      <c r="AD51" s="664"/>
      <c r="AE51" s="374"/>
    </row>
    <row r="52" spans="2:31" ht="15.75">
      <c r="B52" s="549" t="str">
        <f>$B$15</f>
        <v> </v>
      </c>
      <c r="C52" s="235"/>
      <c r="D52" s="235"/>
      <c r="E52" s="235"/>
      <c r="F52" s="374"/>
      <c r="G52" s="12" t="str">
        <f>$B$16</f>
        <v> </v>
      </c>
      <c r="H52" s="539"/>
      <c r="I52" s="539"/>
      <c r="J52" s="539"/>
      <c r="K52" s="539"/>
      <c r="L52" s="235"/>
      <c r="M52" s="235"/>
      <c r="N52" s="235"/>
      <c r="O52" s="235"/>
      <c r="P52" s="540">
        <f t="shared" si="0"/>
        <v>0</v>
      </c>
      <c r="Q52" s="541"/>
      <c r="R52" s="541"/>
      <c r="S52" s="542"/>
      <c r="T52" s="543">
        <f>$AF$15</f>
        <v>0</v>
      </c>
      <c r="U52" s="544" t="s">
        <v>3</v>
      </c>
      <c r="V52" s="544">
        <f>$AH$15</f>
        <v>0</v>
      </c>
      <c r="W52" s="545">
        <f>$AI$15</f>
        <v>0</v>
      </c>
      <c r="X52" s="546"/>
      <c r="Y52" s="544" t="s">
        <v>3</v>
      </c>
      <c r="Z52" s="547">
        <f>$AK$15</f>
        <v>0</v>
      </c>
      <c r="AA52" s="546"/>
      <c r="AB52" s="374"/>
      <c r="AC52" s="663">
        <v>4</v>
      </c>
      <c r="AD52" s="664"/>
      <c r="AE52" s="374"/>
    </row>
    <row r="53" spans="2:31" ht="15.75">
      <c r="B53" s="549" t="str">
        <f>$B$9</f>
        <v> </v>
      </c>
      <c r="C53" s="235"/>
      <c r="D53" s="235"/>
      <c r="E53" s="235"/>
      <c r="F53" s="374"/>
      <c r="G53" s="12" t="str">
        <f>$B$10</f>
        <v> </v>
      </c>
      <c r="H53" s="539"/>
      <c r="I53" s="539"/>
      <c r="J53" s="539"/>
      <c r="K53" s="539"/>
      <c r="L53" s="235"/>
      <c r="M53" s="235"/>
      <c r="N53" s="235"/>
      <c r="O53" s="235"/>
      <c r="P53" s="540">
        <f t="shared" si="0"/>
        <v>0</v>
      </c>
      <c r="Q53" s="541"/>
      <c r="R53" s="541"/>
      <c r="S53" s="542"/>
      <c r="T53" s="543">
        <f>$AF$9</f>
        <v>0</v>
      </c>
      <c r="U53" s="544" t="s">
        <v>3</v>
      </c>
      <c r="V53" s="544">
        <f>$AH$9</f>
        <v>0</v>
      </c>
      <c r="W53" s="545">
        <f>$AI$9</f>
        <v>0</v>
      </c>
      <c r="X53" s="546"/>
      <c r="Y53" s="544" t="s">
        <v>3</v>
      </c>
      <c r="Z53" s="547">
        <f>$AK$9</f>
        <v>0</v>
      </c>
      <c r="AA53" s="546"/>
      <c r="AB53" s="374"/>
      <c r="AC53" s="663">
        <v>5</v>
      </c>
      <c r="AD53" s="664"/>
      <c r="AE53" s="374"/>
    </row>
    <row r="54" spans="2:31" ht="15.75">
      <c r="B54" s="549" t="str">
        <f>$B$13</f>
        <v> </v>
      </c>
      <c r="C54" s="235"/>
      <c r="D54" s="235"/>
      <c r="E54" s="235"/>
      <c r="F54" s="374"/>
      <c r="G54" s="12" t="str">
        <f>$B$14</f>
        <v> </v>
      </c>
      <c r="H54" s="539"/>
      <c r="I54" s="539"/>
      <c r="J54" s="539"/>
      <c r="K54" s="539"/>
      <c r="L54" s="235"/>
      <c r="M54" s="235"/>
      <c r="N54" s="235"/>
      <c r="O54" s="235"/>
      <c r="P54" s="540">
        <f t="shared" si="0"/>
        <v>0</v>
      </c>
      <c r="Q54" s="541"/>
      <c r="R54" s="541"/>
      <c r="S54" s="542"/>
      <c r="T54" s="543">
        <f>$AF$13</f>
        <v>0</v>
      </c>
      <c r="U54" s="544" t="s">
        <v>3</v>
      </c>
      <c r="V54" s="544">
        <f>$AH$13</f>
        <v>0</v>
      </c>
      <c r="W54" s="545">
        <f>$AI$13</f>
        <v>0</v>
      </c>
      <c r="X54" s="546"/>
      <c r="Y54" s="544" t="s">
        <v>3</v>
      </c>
      <c r="Z54" s="547">
        <f>$AK$13</f>
        <v>0</v>
      </c>
      <c r="AA54" s="546"/>
      <c r="AB54" s="374"/>
      <c r="AC54" s="663">
        <v>6</v>
      </c>
      <c r="AD54" s="664"/>
      <c r="AE54" s="374"/>
    </row>
    <row r="55" spans="2:31" ht="15.75">
      <c r="B55" s="549" t="str">
        <f>$B$19</f>
        <v> </v>
      </c>
      <c r="C55" s="235"/>
      <c r="D55" s="235"/>
      <c r="E55" s="235"/>
      <c r="F55" s="374"/>
      <c r="G55" s="12" t="str">
        <f>$B$20</f>
        <v> </v>
      </c>
      <c r="H55" s="235"/>
      <c r="J55" s="235"/>
      <c r="K55" s="235"/>
      <c r="L55" s="235"/>
      <c r="M55" s="235"/>
      <c r="N55" s="235"/>
      <c r="O55" s="235"/>
      <c r="P55" s="540">
        <f t="shared" si="0"/>
        <v>0</v>
      </c>
      <c r="Q55" s="541"/>
      <c r="R55" s="541"/>
      <c r="S55" s="542"/>
      <c r="T55" s="543">
        <f>$AF$19</f>
        <v>0</v>
      </c>
      <c r="U55" s="544" t="s">
        <v>3</v>
      </c>
      <c r="V55" s="544">
        <f>$AH$19</f>
        <v>0</v>
      </c>
      <c r="W55" s="545">
        <f>$AI$19</f>
        <v>0</v>
      </c>
      <c r="X55" s="546"/>
      <c r="Y55" s="544" t="s">
        <v>3</v>
      </c>
      <c r="Z55" s="547">
        <f>$AK$19</f>
        <v>0</v>
      </c>
      <c r="AA55" s="546"/>
      <c r="AB55" s="374"/>
      <c r="AC55" s="663">
        <v>7</v>
      </c>
      <c r="AD55" s="664"/>
      <c r="AE55" s="374"/>
    </row>
    <row r="56" spans="2:31" ht="16.5" thickBot="1">
      <c r="B56" s="550" t="str">
        <f>$B$17</f>
        <v> </v>
      </c>
      <c r="C56" s="244"/>
      <c r="D56" s="244"/>
      <c r="E56" s="244"/>
      <c r="F56" s="551"/>
      <c r="G56" s="552" t="str">
        <f>$B$18</f>
        <v> </v>
      </c>
      <c r="H56" s="553"/>
      <c r="I56" s="553"/>
      <c r="J56" s="553"/>
      <c r="K56" s="553"/>
      <c r="L56" s="244"/>
      <c r="M56" s="244"/>
      <c r="N56" s="244"/>
      <c r="O56" s="244"/>
      <c r="P56" s="554">
        <f t="shared" si="0"/>
        <v>0</v>
      </c>
      <c r="Q56" s="555"/>
      <c r="R56" s="555"/>
      <c r="S56" s="556"/>
      <c r="T56" s="557">
        <f>$AF$17</f>
        <v>0</v>
      </c>
      <c r="U56" s="558" t="s">
        <v>3</v>
      </c>
      <c r="V56" s="558">
        <f>$AH$17</f>
        <v>0</v>
      </c>
      <c r="W56" s="559">
        <f>$AI$17</f>
        <v>0</v>
      </c>
      <c r="X56" s="555"/>
      <c r="Y56" s="558" t="s">
        <v>3</v>
      </c>
      <c r="Z56" s="560">
        <f>$AK$17</f>
        <v>0</v>
      </c>
      <c r="AA56" s="555"/>
      <c r="AB56" s="551"/>
      <c r="AC56" s="665">
        <v>8</v>
      </c>
      <c r="AD56" s="666"/>
      <c r="AE56" s="551"/>
    </row>
    <row r="57" spans="9:28" ht="13.5" thickBot="1">
      <c r="I57"/>
      <c r="T57" s="532">
        <f>SUM(T49:T56)</f>
        <v>0</v>
      </c>
      <c r="U57" s="561" t="s">
        <v>3</v>
      </c>
      <c r="V57" s="535">
        <f>SUM(V49:V56)</f>
        <v>0</v>
      </c>
      <c r="W57" s="562">
        <f>SUM(W49:W56)</f>
        <v>0</v>
      </c>
      <c r="X57" s="563"/>
      <c r="Y57" s="561" t="s">
        <v>3</v>
      </c>
      <c r="Z57" s="564">
        <f>SUM(Z49:Z56)</f>
        <v>0</v>
      </c>
      <c r="AA57" s="563"/>
      <c r="AB57" s="534"/>
    </row>
  </sheetData>
  <sheetProtection password="C65E"/>
  <mergeCells count="14">
    <mergeCell ref="AL4:AM4"/>
    <mergeCell ref="AC48:AE48"/>
    <mergeCell ref="AC49:AD49"/>
    <mergeCell ref="AC54:AD54"/>
    <mergeCell ref="T48:V48"/>
    <mergeCell ref="W48:Y48"/>
    <mergeCell ref="AF4:AH4"/>
    <mergeCell ref="AI4:AK4"/>
    <mergeCell ref="AC55:AD55"/>
    <mergeCell ref="AC56:AD56"/>
    <mergeCell ref="AC50:AD50"/>
    <mergeCell ref="AC51:AD51"/>
    <mergeCell ref="AC52:AD52"/>
    <mergeCell ref="AC53:AD53"/>
  </mergeCells>
  <printOptions/>
  <pageMargins left="0.1968503937007874" right="0.1968503937007874" top="0.3937007874015748" bottom="0.3937007874015748" header="0.5118110236220472" footer="0.5118110236220472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1"/>
  <sheetViews>
    <sheetView zoomScalePageLayoutView="0" workbookViewId="0" topLeftCell="A1">
      <selection activeCell="G27" sqref="G27"/>
    </sheetView>
  </sheetViews>
  <sheetFormatPr defaultColWidth="11.421875" defaultRowHeight="12.75"/>
  <cols>
    <col min="1" max="1" width="3.7109375" style="0" customWidth="1"/>
    <col min="2" max="2" width="3.421875" style="0" customWidth="1"/>
  </cols>
  <sheetData>
    <row r="1" spans="3:6" ht="30.75" thickBot="1">
      <c r="C1" s="22" t="s">
        <v>170</v>
      </c>
      <c r="D1" s="614"/>
      <c r="E1" s="615"/>
      <c r="F1" s="615"/>
    </row>
    <row r="3" ht="23.25">
      <c r="C3" s="616" t="s">
        <v>173</v>
      </c>
    </row>
    <row r="5" spans="2:6" ht="13.5" thickBot="1">
      <c r="B5" s="617"/>
      <c r="C5" s="618"/>
      <c r="D5" s="3"/>
      <c r="E5" s="3"/>
      <c r="F5" s="3"/>
    </row>
    <row r="6" spans="2:10" ht="15.75" customHeight="1" thickBot="1">
      <c r="B6" s="617"/>
      <c r="C6" s="619">
        <v>0</v>
      </c>
      <c r="D6" s="618" t="s">
        <v>85</v>
      </c>
      <c r="E6" s="620"/>
      <c r="F6" s="620"/>
      <c r="I6" s="21"/>
      <c r="J6" s="21"/>
    </row>
    <row r="7" spans="2:10" ht="15.75" customHeight="1" thickBot="1">
      <c r="B7" s="621"/>
      <c r="C7" s="618"/>
      <c r="D7" s="622">
        <v>1</v>
      </c>
      <c r="E7" s="623" t="s">
        <v>106</v>
      </c>
      <c r="F7" s="620"/>
      <c r="I7" s="1"/>
      <c r="J7" s="635"/>
    </row>
    <row r="8" spans="2:10" ht="15.75" customHeight="1" thickBot="1">
      <c r="B8" s="617"/>
      <c r="C8" s="619">
        <v>4</v>
      </c>
      <c r="D8" s="623" t="s">
        <v>106</v>
      </c>
      <c r="E8" s="624"/>
      <c r="F8" s="620"/>
      <c r="I8" s="1"/>
      <c r="J8" s="635"/>
    </row>
    <row r="9" spans="2:10" ht="15.75" customHeight="1" thickBot="1">
      <c r="B9" s="621"/>
      <c r="C9" s="618"/>
      <c r="D9" s="620"/>
      <c r="E9" s="622"/>
      <c r="F9" s="619" t="s">
        <v>55</v>
      </c>
      <c r="I9" s="1"/>
      <c r="J9" s="635"/>
    </row>
    <row r="10" spans="2:10" ht="15.75" customHeight="1" thickBot="1">
      <c r="B10" s="617"/>
      <c r="C10" s="619">
        <v>1</v>
      </c>
      <c r="D10" s="625" t="s">
        <v>32</v>
      </c>
      <c r="E10" s="622"/>
      <c r="F10" s="626"/>
      <c r="I10" s="1"/>
      <c r="J10" s="635"/>
    </row>
    <row r="11" spans="2:6" ht="15.75" customHeight="1" thickBot="1">
      <c r="B11" s="617"/>
      <c r="C11" s="618"/>
      <c r="D11" s="622">
        <v>4</v>
      </c>
      <c r="E11" s="619" t="s">
        <v>55</v>
      </c>
      <c r="F11" s="620"/>
    </row>
    <row r="12" spans="2:6" ht="15.75" customHeight="1" thickBot="1">
      <c r="B12" s="617"/>
      <c r="C12" s="619">
        <v>4</v>
      </c>
      <c r="D12" s="619" t="s">
        <v>55</v>
      </c>
      <c r="E12" s="627"/>
      <c r="F12" s="620"/>
    </row>
    <row r="13" ht="12.75" hidden="1"/>
    <row r="14" ht="12.75">
      <c r="C14" s="628"/>
    </row>
    <row r="15" ht="12.75">
      <c r="C15" s="628"/>
    </row>
    <row r="17" spans="3:7" ht="12.75">
      <c r="C17" s="620" t="s">
        <v>172</v>
      </c>
      <c r="D17" s="620"/>
      <c r="E17" s="620" t="s">
        <v>182</v>
      </c>
      <c r="F17" s="620"/>
      <c r="G17" s="634" t="s">
        <v>184</v>
      </c>
    </row>
    <row r="18" spans="3:7" ht="12.75">
      <c r="C18" s="620"/>
      <c r="D18" s="620"/>
      <c r="E18" s="620"/>
      <c r="F18" s="620"/>
      <c r="G18" s="620"/>
    </row>
    <row r="19" spans="3:7" ht="12.75">
      <c r="C19" s="620"/>
      <c r="D19" s="620"/>
      <c r="E19" s="620"/>
      <c r="F19" s="620"/>
      <c r="G19" s="629"/>
    </row>
    <row r="21" spans="3:7" ht="12.75">
      <c r="C21" s="620"/>
      <c r="D21" s="620"/>
      <c r="E21" s="620"/>
      <c r="F21" s="620"/>
      <c r="G21" s="630"/>
    </row>
  </sheetData>
  <sheetProtection/>
  <printOptions/>
  <pageMargins left="0.15748031496062992" right="0.15748031496062992" top="0.5905511811023623" bottom="0.5905511811023623" header="0.7874015748031497" footer="0.1968503937007874"/>
  <pageSetup horizontalDpi="600" verticalDpi="600" orientation="landscape" paperSize="9" scale="1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1"/>
  <sheetViews>
    <sheetView zoomScalePageLayoutView="0" workbookViewId="0" topLeftCell="A1">
      <selection activeCell="H22" sqref="H22"/>
    </sheetView>
  </sheetViews>
  <sheetFormatPr defaultColWidth="11.421875" defaultRowHeight="12.75"/>
  <cols>
    <col min="1" max="1" width="3.7109375" style="0" customWidth="1"/>
    <col min="2" max="2" width="3.421875" style="0" customWidth="1"/>
  </cols>
  <sheetData>
    <row r="1" spans="3:6" ht="30.75" thickBot="1">
      <c r="C1" s="22" t="s">
        <v>170</v>
      </c>
      <c r="D1" s="614"/>
      <c r="E1" s="615"/>
      <c r="F1" s="615"/>
    </row>
    <row r="3" ht="23.25">
      <c r="C3" s="616" t="s">
        <v>179</v>
      </c>
    </row>
    <row r="5" spans="2:10" ht="13.5" thickBot="1">
      <c r="B5" s="617"/>
      <c r="C5" s="618"/>
      <c r="D5" s="3"/>
      <c r="E5" s="3"/>
      <c r="F5" s="3"/>
      <c r="I5" s="21"/>
      <c r="J5" s="21"/>
    </row>
    <row r="6" spans="2:10" ht="15.75" customHeight="1" thickBot="1">
      <c r="B6" s="617"/>
      <c r="C6" s="619">
        <v>4</v>
      </c>
      <c r="D6" s="618" t="s">
        <v>4</v>
      </c>
      <c r="E6" s="620"/>
      <c r="F6" s="620"/>
      <c r="I6" s="1"/>
      <c r="J6" s="636"/>
    </row>
    <row r="7" spans="2:10" ht="15.75" customHeight="1" thickBot="1">
      <c r="B7" s="621"/>
      <c r="C7" s="618"/>
      <c r="D7" s="622">
        <v>2</v>
      </c>
      <c r="E7" s="623" t="s">
        <v>4</v>
      </c>
      <c r="F7" s="620"/>
      <c r="I7" s="1"/>
      <c r="J7" s="627"/>
    </row>
    <row r="8" spans="2:10" ht="15.75" customHeight="1" thickBot="1">
      <c r="B8" s="617"/>
      <c r="C8" s="619">
        <v>3</v>
      </c>
      <c r="D8" s="623" t="s">
        <v>67</v>
      </c>
      <c r="E8" s="624"/>
      <c r="F8" s="620"/>
      <c r="I8" s="1"/>
      <c r="J8" s="635"/>
    </row>
    <row r="9" spans="2:10" ht="15.75" customHeight="1" thickBot="1">
      <c r="B9" s="621"/>
      <c r="C9" s="618"/>
      <c r="D9" s="620"/>
      <c r="E9" s="622"/>
      <c r="F9" s="619" t="s">
        <v>49</v>
      </c>
      <c r="I9" s="1"/>
      <c r="J9" s="635"/>
    </row>
    <row r="10" spans="2:6" ht="15.75" customHeight="1" thickBot="1">
      <c r="B10" s="617"/>
      <c r="C10" s="619">
        <v>1</v>
      </c>
      <c r="D10" s="625" t="s">
        <v>33</v>
      </c>
      <c r="E10" s="622"/>
      <c r="F10" s="626"/>
    </row>
    <row r="11" spans="2:6" ht="15.75" customHeight="1" thickBot="1">
      <c r="B11" s="617"/>
      <c r="C11" s="618"/>
      <c r="D11" s="622">
        <v>4</v>
      </c>
      <c r="E11" s="619" t="s">
        <v>49</v>
      </c>
      <c r="F11" s="620"/>
    </row>
    <row r="12" spans="2:6" ht="15.75" customHeight="1" thickBot="1">
      <c r="B12" s="617"/>
      <c r="C12" s="619">
        <v>4</v>
      </c>
      <c r="D12" s="619" t="s">
        <v>49</v>
      </c>
      <c r="E12" s="627"/>
      <c r="F12" s="620"/>
    </row>
    <row r="13" ht="12.75" hidden="1"/>
    <row r="14" ht="12.75">
      <c r="C14" s="628"/>
    </row>
    <row r="15" ht="12.75">
      <c r="C15" s="628"/>
    </row>
    <row r="17" spans="3:7" ht="12.75">
      <c r="C17" s="620" t="s">
        <v>180</v>
      </c>
      <c r="D17" s="620"/>
      <c r="E17" s="620" t="s">
        <v>183</v>
      </c>
      <c r="F17" s="620"/>
      <c r="G17" s="633">
        <v>0.1673611111111111</v>
      </c>
    </row>
    <row r="18" spans="3:7" ht="12.75">
      <c r="C18" s="620"/>
      <c r="D18" s="620"/>
      <c r="E18" s="620"/>
      <c r="F18" s="620"/>
      <c r="G18" s="620"/>
    </row>
    <row r="19" spans="3:7" ht="12.75">
      <c r="C19" s="620"/>
      <c r="D19" s="620"/>
      <c r="E19" s="620"/>
      <c r="F19" s="620"/>
      <c r="G19" s="629"/>
    </row>
    <row r="21" spans="3:7" ht="12.75">
      <c r="C21" s="620"/>
      <c r="D21" s="620"/>
      <c r="E21" s="620"/>
      <c r="F21" s="620"/>
      <c r="G21" s="630"/>
    </row>
  </sheetData>
  <sheetProtection/>
  <printOptions/>
  <pageMargins left="0.15748031496062992" right="0.15748031496062992" top="0.5905511811023623" bottom="0.5905511811023623" header="0.7874015748031497" footer="0.1968503937007874"/>
  <pageSetup horizontalDpi="600" verticalDpi="600" orientation="landscape" paperSize="9" scale="1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7"/>
  <sheetViews>
    <sheetView zoomScalePageLayoutView="0" workbookViewId="0" topLeftCell="A1">
      <selection activeCell="X45" sqref="X45"/>
    </sheetView>
  </sheetViews>
  <sheetFormatPr defaultColWidth="11.421875" defaultRowHeight="12.75"/>
  <cols>
    <col min="1" max="1" width="3.7109375" style="0" customWidth="1"/>
    <col min="2" max="4" width="1.8515625" style="0" customWidth="1"/>
    <col min="5" max="5" width="11.28125" style="0" customWidth="1"/>
    <col min="6" max="6" width="1.7109375" style="0" customWidth="1"/>
    <col min="7" max="7" width="10.7109375" style="0" customWidth="1"/>
    <col min="8" max="8" width="2.00390625" style="0" customWidth="1"/>
    <col min="9" max="9" width="1.8515625" style="235" customWidth="1"/>
    <col min="10" max="10" width="2.00390625" style="0" customWidth="1"/>
    <col min="11" max="13" width="1.8515625" style="0" customWidth="1"/>
    <col min="14" max="14" width="2.00390625" style="0" customWidth="1"/>
    <col min="15" max="15" width="1.8515625" style="0" customWidth="1"/>
    <col min="16" max="17" width="2.00390625" style="0" customWidth="1"/>
    <col min="18" max="18" width="1.8515625" style="0" customWidth="1"/>
    <col min="19" max="20" width="2.00390625" style="0" customWidth="1"/>
    <col min="21" max="21" width="1.8515625" style="0" customWidth="1"/>
    <col min="22" max="23" width="2.00390625" style="0" customWidth="1"/>
    <col min="24" max="24" width="1.8515625" style="0" customWidth="1"/>
    <col min="25" max="26" width="2.00390625" style="0" customWidth="1"/>
    <col min="27" max="27" width="1.8515625" style="0" customWidth="1"/>
    <col min="28" max="29" width="2.00390625" style="0" customWidth="1"/>
    <col min="30" max="31" width="1.8515625" style="0" customWidth="1"/>
    <col min="32" max="32" width="3.28125" style="0" customWidth="1"/>
    <col min="33" max="33" width="1.8515625" style="0" customWidth="1"/>
    <col min="34" max="34" width="3.00390625" style="0" customWidth="1"/>
    <col min="35" max="35" width="4.7109375" style="0" customWidth="1"/>
    <col min="36" max="36" width="1.8515625" style="0" customWidth="1"/>
    <col min="37" max="37" width="4.7109375" style="0" customWidth="1"/>
    <col min="38" max="39" width="2.57421875" style="0" customWidth="1"/>
    <col min="40" max="40" width="0.2890625" style="0" hidden="1" customWidth="1"/>
    <col min="41" max="41" width="10.7109375" style="0" customWidth="1"/>
  </cols>
  <sheetData>
    <row r="1" spans="1:40" ht="39" customHeight="1" thickBot="1">
      <c r="A1" s="22" t="s">
        <v>115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568"/>
      <c r="AC1" s="568"/>
      <c r="AD1" s="568"/>
      <c r="AE1" s="568"/>
      <c r="AF1" s="568"/>
      <c r="AG1" s="568"/>
      <c r="AH1" s="570"/>
      <c r="AI1" s="235"/>
      <c r="AJ1" s="239"/>
      <c r="AK1" s="235"/>
      <c r="AL1" s="239"/>
      <c r="AM1" s="239"/>
      <c r="AN1" s="235"/>
    </row>
    <row r="2" spans="1:40" ht="13.5" customHeight="1">
      <c r="A2" s="569" t="s">
        <v>62</v>
      </c>
      <c r="B2" s="569"/>
      <c r="C2" s="569"/>
      <c r="D2" s="569"/>
      <c r="E2" s="569"/>
      <c r="F2" s="26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7"/>
      <c r="AA2" s="27"/>
      <c r="AB2" s="27"/>
      <c r="AC2" s="27"/>
      <c r="AD2" s="27"/>
      <c r="AE2" s="27"/>
      <c r="AF2" s="27"/>
      <c r="AG2" s="27"/>
      <c r="AH2" s="28"/>
      <c r="AI2" s="235"/>
      <c r="AJ2" s="239"/>
      <c r="AK2" s="235"/>
      <c r="AL2" s="239"/>
      <c r="AM2" s="239"/>
      <c r="AN2" s="235"/>
    </row>
    <row r="3" spans="1:40" ht="13.5" customHeight="1" thickBot="1">
      <c r="A3" s="235"/>
      <c r="B3" s="237"/>
      <c r="C3" s="243"/>
      <c r="D3" s="237"/>
      <c r="E3" s="244"/>
      <c r="F3" s="245"/>
      <c r="G3" s="244"/>
      <c r="H3" s="235"/>
      <c r="I3" s="246"/>
      <c r="J3" s="239"/>
      <c r="K3" s="246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</row>
    <row r="4" spans="1:39" ht="13.5" customHeight="1">
      <c r="A4" s="42" t="s">
        <v>69</v>
      </c>
      <c r="B4" s="247" t="s">
        <v>5</v>
      </c>
      <c r="C4" s="34"/>
      <c r="D4" s="34"/>
      <c r="E4" s="248"/>
      <c r="F4" s="248"/>
      <c r="G4" s="248"/>
      <c r="H4" s="40"/>
      <c r="I4" s="249">
        <v>1</v>
      </c>
      <c r="J4" s="39"/>
      <c r="K4" s="37"/>
      <c r="L4" s="249">
        <v>2</v>
      </c>
      <c r="M4" s="250"/>
      <c r="N4" s="249"/>
      <c r="O4" s="249">
        <v>3</v>
      </c>
      <c r="P4" s="250"/>
      <c r="Q4" s="251"/>
      <c r="R4" s="249">
        <v>4</v>
      </c>
      <c r="S4" s="249"/>
      <c r="T4" s="251"/>
      <c r="U4" s="249">
        <v>5</v>
      </c>
      <c r="V4" s="250"/>
      <c r="W4" s="249"/>
      <c r="X4" s="249">
        <v>6</v>
      </c>
      <c r="Y4" s="250"/>
      <c r="Z4" s="249"/>
      <c r="AA4" s="249">
        <v>7</v>
      </c>
      <c r="AB4" s="249"/>
      <c r="AC4" s="251"/>
      <c r="AD4" s="249">
        <v>8</v>
      </c>
      <c r="AE4" s="37"/>
      <c r="AF4" s="650" t="s">
        <v>1</v>
      </c>
      <c r="AG4" s="651"/>
      <c r="AH4" s="652"/>
      <c r="AI4" s="653" t="s">
        <v>10</v>
      </c>
      <c r="AJ4" s="651"/>
      <c r="AK4" s="652"/>
      <c r="AL4" s="654" t="s">
        <v>2</v>
      </c>
      <c r="AM4" s="655"/>
    </row>
    <row r="5" spans="1:39" ht="13.5" customHeight="1">
      <c r="A5" s="47">
        <v>1</v>
      </c>
      <c r="B5" s="576" t="s">
        <v>32</v>
      </c>
      <c r="C5" s="577"/>
      <c r="D5" s="48"/>
      <c r="F5" s="254"/>
      <c r="G5" s="255"/>
      <c r="H5" s="256"/>
      <c r="I5" s="257"/>
      <c r="J5" s="258"/>
      <c r="K5" s="259">
        <f>+I42</f>
        <v>0</v>
      </c>
      <c r="L5" s="260" t="s">
        <v>3</v>
      </c>
      <c r="M5" s="261">
        <f>+K42</f>
        <v>4</v>
      </c>
      <c r="N5" s="259">
        <f>+AK36</f>
        <v>3</v>
      </c>
      <c r="O5" s="260" t="s">
        <v>3</v>
      </c>
      <c r="P5" s="261">
        <f>+AM36</f>
        <v>4</v>
      </c>
      <c r="Q5" s="259">
        <f>+I38</f>
        <v>4</v>
      </c>
      <c r="R5" s="260" t="s">
        <v>3</v>
      </c>
      <c r="S5" s="262">
        <f>+K38</f>
        <v>3</v>
      </c>
      <c r="T5" s="259">
        <f>+AK32</f>
        <v>4</v>
      </c>
      <c r="U5" s="260" t="s">
        <v>3</v>
      </c>
      <c r="V5" s="261">
        <f>+AM32</f>
        <v>0</v>
      </c>
      <c r="W5" s="262">
        <f>+I33</f>
        <v>4</v>
      </c>
      <c r="X5" s="263" t="s">
        <v>3</v>
      </c>
      <c r="Y5" s="261">
        <f>+K33</f>
        <v>1</v>
      </c>
      <c r="Z5" s="262">
        <f>+AK27</f>
        <v>1</v>
      </c>
      <c r="AA5" s="263" t="s">
        <v>3</v>
      </c>
      <c r="AB5" s="262">
        <f>+AM27</f>
        <v>4</v>
      </c>
      <c r="AC5" s="259">
        <f>+I24</f>
        <v>0</v>
      </c>
      <c r="AD5" s="260" t="s">
        <v>3</v>
      </c>
      <c r="AE5" s="262">
        <f>+K24</f>
        <v>0</v>
      </c>
      <c r="AF5" s="264">
        <f>SUM(K6,N6,Q6,T6,W6,Z6,AC6)/2</f>
        <v>3</v>
      </c>
      <c r="AG5" s="265" t="s">
        <v>3</v>
      </c>
      <c r="AH5" s="266">
        <f>SUM(AE6,AB6,Y6,V6,S6,P6,M6)/2</f>
        <v>3</v>
      </c>
      <c r="AI5" s="265">
        <f>SUM(H5,K5,N5,Q5,T5,W5,Z5,AC5)</f>
        <v>16</v>
      </c>
      <c r="AJ5" s="265" t="s">
        <v>3</v>
      </c>
      <c r="AK5" s="265">
        <f>SUM(J5,M5,P5,S5,V5,Y5,AB5,AE5,)</f>
        <v>16</v>
      </c>
      <c r="AL5" s="59"/>
      <c r="AM5" s="267">
        <v>4</v>
      </c>
    </row>
    <row r="6" spans="1:39" ht="13.5" customHeight="1">
      <c r="A6" s="62"/>
      <c r="B6" s="574"/>
      <c r="C6" s="578"/>
      <c r="D6" s="63"/>
      <c r="E6" s="269"/>
      <c r="F6" s="270"/>
      <c r="G6" s="271"/>
      <c r="H6" s="272"/>
      <c r="I6" s="272"/>
      <c r="J6" s="273"/>
      <c r="K6" s="17">
        <f>IF(K5&gt;M5,2,0)</f>
        <v>0</v>
      </c>
      <c r="L6" s="274"/>
      <c r="M6" s="18">
        <f>IF(M5&gt;K5,2,0)</f>
        <v>2</v>
      </c>
      <c r="N6" s="17">
        <f>IF(N5&gt;P5,2,0)</f>
        <v>0</v>
      </c>
      <c r="O6" s="274"/>
      <c r="P6" s="18">
        <f>IF(P5&gt;N5,2,0)</f>
        <v>2</v>
      </c>
      <c r="Q6" s="17">
        <f>IF(Q5&gt;S5,2,0)</f>
        <v>2</v>
      </c>
      <c r="R6" s="274"/>
      <c r="S6" s="18">
        <f>IF(S5&gt;Q5,2,0)</f>
        <v>0</v>
      </c>
      <c r="T6" s="17">
        <f>IF(T5&gt;V5,2,0)</f>
        <v>2</v>
      </c>
      <c r="U6" s="274"/>
      <c r="V6" s="18">
        <f>IF(V5&gt;T5,2,0)</f>
        <v>0</v>
      </c>
      <c r="W6" s="17">
        <f>IF(W5&gt;Y5,2,0)</f>
        <v>2</v>
      </c>
      <c r="X6" s="275"/>
      <c r="Y6" s="18">
        <f>IF(Y5&gt;W5,2,0)</f>
        <v>0</v>
      </c>
      <c r="Z6" s="17">
        <f>IF(Z5&gt;AB5,2,0)</f>
        <v>0</v>
      </c>
      <c r="AA6" s="275"/>
      <c r="AB6" s="18">
        <f>IF(AB5&gt;Z5,2,0)</f>
        <v>2</v>
      </c>
      <c r="AC6" s="17">
        <f>IF(AC5&gt;AE5,2,0)</f>
        <v>0</v>
      </c>
      <c r="AD6" s="274"/>
      <c r="AE6" s="18">
        <f>IF(AE5&gt;AC5,2,0)</f>
        <v>0</v>
      </c>
      <c r="AF6" s="276"/>
      <c r="AG6" s="277"/>
      <c r="AH6" s="278"/>
      <c r="AI6" s="277"/>
      <c r="AJ6" s="277"/>
      <c r="AK6" s="277"/>
      <c r="AL6" s="70"/>
      <c r="AM6" s="279"/>
    </row>
    <row r="7" spans="1:39" ht="13.5" customHeight="1">
      <c r="A7" s="47">
        <v>2</v>
      </c>
      <c r="B7" s="575" t="s">
        <v>0</v>
      </c>
      <c r="C7" s="577"/>
      <c r="D7" s="48"/>
      <c r="F7" s="280"/>
      <c r="G7" s="281"/>
      <c r="H7" s="282">
        <f>+K42</f>
        <v>4</v>
      </c>
      <c r="I7" s="260" t="s">
        <v>3</v>
      </c>
      <c r="J7" s="283">
        <f>+I42</f>
        <v>0</v>
      </c>
      <c r="K7" s="284"/>
      <c r="L7" s="285"/>
      <c r="M7" s="286"/>
      <c r="N7" s="259">
        <f>+I37</f>
        <v>4</v>
      </c>
      <c r="O7" s="260" t="s">
        <v>3</v>
      </c>
      <c r="P7" s="261">
        <f>+K37</f>
        <v>0</v>
      </c>
      <c r="Q7" s="259">
        <f>+AK31</f>
        <v>4</v>
      </c>
      <c r="R7" s="260" t="s">
        <v>3</v>
      </c>
      <c r="S7" s="262">
        <f>+AM31</f>
        <v>0</v>
      </c>
      <c r="T7" s="259">
        <f>+I32</f>
        <v>4</v>
      </c>
      <c r="U7" s="260" t="s">
        <v>3</v>
      </c>
      <c r="V7" s="261">
        <f>+K32</f>
        <v>0</v>
      </c>
      <c r="W7" s="262">
        <f>+AK26</f>
        <v>4</v>
      </c>
      <c r="X7" s="263" t="s">
        <v>3</v>
      </c>
      <c r="Y7" s="261">
        <f>+AM26</f>
        <v>0</v>
      </c>
      <c r="Z7" s="262">
        <f>+I25</f>
        <v>4</v>
      </c>
      <c r="AA7" s="263" t="s">
        <v>3</v>
      </c>
      <c r="AB7" s="262">
        <f>+K25</f>
        <v>3</v>
      </c>
      <c r="AC7" s="259">
        <f>+AK37</f>
        <v>0</v>
      </c>
      <c r="AD7" s="260" t="s">
        <v>3</v>
      </c>
      <c r="AE7" s="262">
        <f>+AM37</f>
        <v>0</v>
      </c>
      <c r="AF7" s="264">
        <f>SUM(AC8,Z8,W8,T8,Q8,N8,H8)/2</f>
        <v>6</v>
      </c>
      <c r="AG7" s="265" t="s">
        <v>3</v>
      </c>
      <c r="AH7" s="266">
        <f>SUM(AE8,AB8,Y8,V8,S8,P8,J8)/2</f>
        <v>0</v>
      </c>
      <c r="AI7" s="265">
        <f>SUM(H7,K7,N7,Q7,T7,W7,Z7,AC7)</f>
        <v>24</v>
      </c>
      <c r="AJ7" s="265" t="s">
        <v>3</v>
      </c>
      <c r="AK7" s="265">
        <f>SUM(J7,M7,P7,S7,V7,Y7,AB7,AE7,)</f>
        <v>3</v>
      </c>
      <c r="AL7" s="59"/>
      <c r="AM7" s="267">
        <v>1</v>
      </c>
    </row>
    <row r="8" spans="1:39" ht="13.5" customHeight="1">
      <c r="A8" s="62"/>
      <c r="B8" s="579"/>
      <c r="C8" s="578"/>
      <c r="D8" s="63"/>
      <c r="E8" s="269"/>
      <c r="F8" s="270"/>
      <c r="G8" s="271"/>
      <c r="H8" s="17">
        <f>IF(H7&gt;J7,2,0)</f>
        <v>2</v>
      </c>
      <c r="I8" s="274"/>
      <c r="J8" s="18">
        <f>IF(J7&gt;H7,2,0)</f>
        <v>0</v>
      </c>
      <c r="K8" s="287"/>
      <c r="L8" s="288"/>
      <c r="M8" s="289"/>
      <c r="N8" s="17">
        <f>IF(N7&gt;P7,2,0)</f>
        <v>2</v>
      </c>
      <c r="O8" s="274"/>
      <c r="P8" s="18">
        <f>IF(P7&gt;N7,2,0)</f>
        <v>0</v>
      </c>
      <c r="Q8" s="17">
        <f>IF(Q7&gt;S7,2,0)</f>
        <v>2</v>
      </c>
      <c r="R8" s="274"/>
      <c r="S8" s="18">
        <f>IF(S7&gt;Q7,2,0)</f>
        <v>0</v>
      </c>
      <c r="T8" s="17">
        <f>IF(T7&gt;V7,2,0)</f>
        <v>2</v>
      </c>
      <c r="U8" s="274"/>
      <c r="V8" s="18">
        <f>IF(V7&gt;T7,2,0)</f>
        <v>0</v>
      </c>
      <c r="W8" s="17">
        <f>IF(W7&gt;Y7,2,0)</f>
        <v>2</v>
      </c>
      <c r="X8" s="275"/>
      <c r="Y8" s="18">
        <f>IF(Y7&gt;W7,2,0)</f>
        <v>0</v>
      </c>
      <c r="Z8" s="17">
        <f>IF(Z7&gt;AB7,2,0)</f>
        <v>2</v>
      </c>
      <c r="AA8" s="275"/>
      <c r="AB8" s="18">
        <f>IF(AB7&gt;Z7,2,0)</f>
        <v>0</v>
      </c>
      <c r="AC8" s="17">
        <f>IF(AC7&gt;AE7,2,0)</f>
        <v>0</v>
      </c>
      <c r="AD8" s="274"/>
      <c r="AE8" s="18">
        <f>IF(AE7&gt;AC7,2,0)</f>
        <v>0</v>
      </c>
      <c r="AF8" s="276"/>
      <c r="AG8" s="277"/>
      <c r="AH8" s="278"/>
      <c r="AI8" s="277"/>
      <c r="AJ8" s="277"/>
      <c r="AK8" s="277"/>
      <c r="AL8" s="70"/>
      <c r="AM8" s="279"/>
    </row>
    <row r="9" spans="1:39" ht="13.5" customHeight="1">
      <c r="A9" s="47">
        <v>3</v>
      </c>
      <c r="B9" s="575" t="s">
        <v>85</v>
      </c>
      <c r="C9" s="577"/>
      <c r="D9" s="48"/>
      <c r="F9" s="280"/>
      <c r="G9" s="281"/>
      <c r="H9" s="282">
        <f>+AM36</f>
        <v>4</v>
      </c>
      <c r="I9" s="260" t="s">
        <v>3</v>
      </c>
      <c r="J9" s="283">
        <f>+AK36</f>
        <v>3</v>
      </c>
      <c r="K9" s="282">
        <f>+K37</f>
        <v>0</v>
      </c>
      <c r="L9" s="260" t="s">
        <v>3</v>
      </c>
      <c r="M9" s="283">
        <f>+I37</f>
        <v>4</v>
      </c>
      <c r="N9" s="284"/>
      <c r="O9" s="257"/>
      <c r="P9" s="290"/>
      <c r="Q9" s="259">
        <f>+I31</f>
        <v>4</v>
      </c>
      <c r="R9" s="260" t="s">
        <v>3</v>
      </c>
      <c r="S9" s="262">
        <f>+K31</f>
        <v>2</v>
      </c>
      <c r="T9" s="259">
        <f>+AK25</f>
        <v>4</v>
      </c>
      <c r="U9" s="260" t="s">
        <v>3</v>
      </c>
      <c r="V9" s="261">
        <f>+AM25</f>
        <v>2</v>
      </c>
      <c r="W9" s="262">
        <f>+I26</f>
        <v>4</v>
      </c>
      <c r="X9" s="263" t="s">
        <v>3</v>
      </c>
      <c r="Y9" s="261">
        <f>+K26</f>
        <v>2</v>
      </c>
      <c r="Z9" s="262">
        <f>+I43</f>
        <v>0</v>
      </c>
      <c r="AA9" s="263" t="s">
        <v>3</v>
      </c>
      <c r="AB9" s="262">
        <f>+K43</f>
        <v>4</v>
      </c>
      <c r="AC9" s="259">
        <f>+AK30</f>
        <v>0</v>
      </c>
      <c r="AD9" s="260" t="s">
        <v>3</v>
      </c>
      <c r="AE9" s="262">
        <f>+AM30</f>
        <v>0</v>
      </c>
      <c r="AF9" s="264">
        <f>SUM(AC10,Z10,W10,T10,Q10,K10,H10)/2</f>
        <v>4</v>
      </c>
      <c r="AG9" s="265" t="s">
        <v>3</v>
      </c>
      <c r="AH9" s="266">
        <f>SUM(AE10,AB10,Y10,V10,S10,M10,J10)/2</f>
        <v>2</v>
      </c>
      <c r="AI9" s="265">
        <f>SUM(H9,K9,N9,Q9,T9,W9,Z9,AC9)</f>
        <v>16</v>
      </c>
      <c r="AJ9" s="265" t="s">
        <v>3</v>
      </c>
      <c r="AK9" s="265">
        <f>SUM(J9,M9,P9,S9,V9,Y9,AB9,AE9,)</f>
        <v>17</v>
      </c>
      <c r="AL9" s="59"/>
      <c r="AM9" s="267">
        <v>3</v>
      </c>
    </row>
    <row r="10" spans="1:39" ht="13.5" customHeight="1">
      <c r="A10" s="62"/>
      <c r="B10" s="579"/>
      <c r="C10" s="578"/>
      <c r="D10" s="63"/>
      <c r="E10" s="269"/>
      <c r="F10" s="270"/>
      <c r="G10" s="271"/>
      <c r="H10" s="17">
        <f>IF(H9&gt;J9,2,0)</f>
        <v>2</v>
      </c>
      <c r="I10" s="274"/>
      <c r="J10" s="18">
        <f>IF(J9&gt;H9,2,0)</f>
        <v>0</v>
      </c>
      <c r="K10" s="17">
        <f>IF(K9&gt;M9,2,0)</f>
        <v>0</v>
      </c>
      <c r="L10" s="274"/>
      <c r="M10" s="18">
        <f>IF(M9&gt;K9,2,0)</f>
        <v>2</v>
      </c>
      <c r="N10" s="287"/>
      <c r="O10" s="272"/>
      <c r="P10" s="291"/>
      <c r="Q10" s="17">
        <f>IF(Q9&gt;S9,2,0)</f>
        <v>2</v>
      </c>
      <c r="R10" s="274"/>
      <c r="S10" s="18">
        <f>IF(S9&gt;Q9,2,0)</f>
        <v>0</v>
      </c>
      <c r="T10" s="17">
        <f>IF(T9&gt;V9,2,0)</f>
        <v>2</v>
      </c>
      <c r="U10" s="274"/>
      <c r="V10" s="18">
        <f>IF(V9&gt;T9,2,0)</f>
        <v>0</v>
      </c>
      <c r="W10" s="17">
        <f>IF(W9&gt;Y9,2,0)</f>
        <v>2</v>
      </c>
      <c r="X10" s="275"/>
      <c r="Y10" s="18">
        <f>IF(Y9&gt;W9,2,0)</f>
        <v>0</v>
      </c>
      <c r="Z10" s="17">
        <f>IF(Z9&gt;AB9,2,0)</f>
        <v>0</v>
      </c>
      <c r="AA10" s="275"/>
      <c r="AB10" s="18">
        <f>IF(AB9&gt;Z9,2,0)</f>
        <v>2</v>
      </c>
      <c r="AC10" s="17">
        <f>IF(AC9&gt;AE9,2,0)</f>
        <v>0</v>
      </c>
      <c r="AD10" s="274"/>
      <c r="AE10" s="18">
        <f>IF(AE9&gt;AC9,2,0)</f>
        <v>0</v>
      </c>
      <c r="AF10" s="276"/>
      <c r="AG10" s="277"/>
      <c r="AH10" s="278"/>
      <c r="AI10" s="277"/>
      <c r="AJ10" s="277"/>
      <c r="AK10" s="277"/>
      <c r="AL10" s="70"/>
      <c r="AM10" s="279"/>
    </row>
    <row r="11" spans="1:39" ht="13.5" customHeight="1">
      <c r="A11" s="47">
        <v>4</v>
      </c>
      <c r="B11" s="575" t="s">
        <v>4</v>
      </c>
      <c r="C11" s="577"/>
      <c r="D11" s="48"/>
      <c r="F11" s="280"/>
      <c r="G11" s="281"/>
      <c r="H11" s="282">
        <f>+K38</f>
        <v>3</v>
      </c>
      <c r="I11" s="260" t="s">
        <v>3</v>
      </c>
      <c r="J11" s="283">
        <f>+I38</f>
        <v>4</v>
      </c>
      <c r="K11" s="282">
        <f>+AM31</f>
        <v>0</v>
      </c>
      <c r="L11" s="260" t="s">
        <v>3</v>
      </c>
      <c r="M11" s="283">
        <f>+AK31</f>
        <v>4</v>
      </c>
      <c r="N11" s="282">
        <f>+K31</f>
        <v>2</v>
      </c>
      <c r="O11" s="260" t="s">
        <v>3</v>
      </c>
      <c r="P11" s="261">
        <f>+I31</f>
        <v>4</v>
      </c>
      <c r="Q11" s="292"/>
      <c r="R11" s="257"/>
      <c r="S11" s="258"/>
      <c r="T11" s="259">
        <f>+I27</f>
        <v>4</v>
      </c>
      <c r="U11" s="293" t="s">
        <v>3</v>
      </c>
      <c r="V11" s="261">
        <f>+K27</f>
        <v>3</v>
      </c>
      <c r="W11" s="262">
        <f>+I44</f>
        <v>3</v>
      </c>
      <c r="X11" s="263" t="s">
        <v>3</v>
      </c>
      <c r="Y11" s="261">
        <f>+K44</f>
        <v>4</v>
      </c>
      <c r="Z11" s="262">
        <f>+AK38</f>
        <v>1</v>
      </c>
      <c r="AA11" s="263" t="s">
        <v>3</v>
      </c>
      <c r="AB11" s="262">
        <f>+AM38</f>
        <v>4</v>
      </c>
      <c r="AC11" s="259">
        <f>+AK24</f>
        <v>0</v>
      </c>
      <c r="AD11" s="260" t="s">
        <v>3</v>
      </c>
      <c r="AE11" s="262">
        <f>+AM24</f>
        <v>0</v>
      </c>
      <c r="AF11" s="264">
        <f>SUM(AC12,Z12,W12,T12,N12,K12,H12)/2</f>
        <v>1</v>
      </c>
      <c r="AG11" s="265" t="s">
        <v>3</v>
      </c>
      <c r="AH11" s="266">
        <f>SUM(AE12,AB12,Y12,V12,P12,M12,J12)/2</f>
        <v>5</v>
      </c>
      <c r="AI11" s="265">
        <f>SUM(H11,K11,N11,Q11,T11,W11,Z11,AC11)</f>
        <v>13</v>
      </c>
      <c r="AJ11" s="265" t="s">
        <v>3</v>
      </c>
      <c r="AK11" s="265">
        <f>SUM(J11,M11,P11,S11,V11,Y11,AB11,AE11,)</f>
        <v>23</v>
      </c>
      <c r="AL11" s="59"/>
      <c r="AM11" s="267">
        <v>5</v>
      </c>
    </row>
    <row r="12" spans="1:39" ht="13.5" customHeight="1">
      <c r="A12" s="62"/>
      <c r="B12" s="579"/>
      <c r="C12" s="578"/>
      <c r="D12" s="63"/>
      <c r="E12" s="269"/>
      <c r="F12" s="270"/>
      <c r="G12" s="271"/>
      <c r="H12" s="17">
        <f>IF(H11&gt;J11,2,0)</f>
        <v>0</v>
      </c>
      <c r="I12" s="274"/>
      <c r="J12" s="18">
        <f>IF(J11&gt;H11,2,0)</f>
        <v>2</v>
      </c>
      <c r="K12" s="17">
        <f>IF(K11&gt;M11,2,0)</f>
        <v>0</v>
      </c>
      <c r="L12" s="274"/>
      <c r="M12" s="18">
        <f>IF(M11&gt;K11,2,0)</f>
        <v>2</v>
      </c>
      <c r="N12" s="17">
        <f>IF(N11&gt;P11,2,0)</f>
        <v>0</v>
      </c>
      <c r="O12" s="274"/>
      <c r="P12" s="18">
        <f>IF(P11&gt;N11,2,0)</f>
        <v>2</v>
      </c>
      <c r="Q12" s="294"/>
      <c r="R12" s="272"/>
      <c r="S12" s="272"/>
      <c r="T12" s="17">
        <f>IF(T11&gt;V11,2,0)</f>
        <v>2</v>
      </c>
      <c r="U12" s="295"/>
      <c r="V12" s="18">
        <f>IF(V11&gt;T11,2,0)</f>
        <v>0</v>
      </c>
      <c r="W12" s="17">
        <f>IF(W11&gt;Y11,2,0)</f>
        <v>0</v>
      </c>
      <c r="X12" s="275"/>
      <c r="Y12" s="18">
        <f>IF(Y11&gt;W11,2,0)</f>
        <v>2</v>
      </c>
      <c r="Z12" s="17">
        <f>IF(Z11&gt;AB11,2,0)</f>
        <v>0</v>
      </c>
      <c r="AA12" s="275"/>
      <c r="AB12" s="18">
        <f>IF(AB11&gt;Z11,2,0)</f>
        <v>2</v>
      </c>
      <c r="AC12" s="17">
        <f>IF(AC11&gt;AE11,2,0)</f>
        <v>0</v>
      </c>
      <c r="AD12" s="274"/>
      <c r="AE12" s="18">
        <f>IF(AE11&gt;AC11,2,0)</f>
        <v>0</v>
      </c>
      <c r="AF12" s="276"/>
      <c r="AG12" s="277"/>
      <c r="AH12" s="278"/>
      <c r="AI12" s="277"/>
      <c r="AJ12" s="277"/>
      <c r="AK12" s="277"/>
      <c r="AL12" s="70"/>
      <c r="AM12" s="279"/>
    </row>
    <row r="13" spans="1:39" ht="13.5" customHeight="1">
      <c r="A13" s="296">
        <v>5</v>
      </c>
      <c r="B13" s="580" t="s">
        <v>33</v>
      </c>
      <c r="C13" s="581"/>
      <c r="D13" s="235"/>
      <c r="F13" s="298"/>
      <c r="G13" s="299"/>
      <c r="H13" s="300">
        <f>+AM32</f>
        <v>0</v>
      </c>
      <c r="I13" s="301" t="s">
        <v>3</v>
      </c>
      <c r="J13" s="302">
        <f>+AK32</f>
        <v>4</v>
      </c>
      <c r="K13" s="300">
        <f>+K32</f>
        <v>0</v>
      </c>
      <c r="L13" s="301" t="s">
        <v>3</v>
      </c>
      <c r="M13" s="302">
        <f>+I32</f>
        <v>4</v>
      </c>
      <c r="N13" s="300">
        <f>+AM25</f>
        <v>2</v>
      </c>
      <c r="O13" s="301" t="s">
        <v>3</v>
      </c>
      <c r="P13" s="302">
        <f>+AK25</f>
        <v>4</v>
      </c>
      <c r="Q13" s="300">
        <f>+K27</f>
        <v>3</v>
      </c>
      <c r="R13" s="303" t="s">
        <v>3</v>
      </c>
      <c r="S13" s="300">
        <f>+I27</f>
        <v>4</v>
      </c>
      <c r="T13" s="304"/>
      <c r="U13" s="305"/>
      <c r="V13" s="306"/>
      <c r="W13" s="307">
        <f>+AK39</f>
        <v>4</v>
      </c>
      <c r="X13" s="303" t="s">
        <v>3</v>
      </c>
      <c r="Y13" s="308">
        <f>+AM39</f>
        <v>1</v>
      </c>
      <c r="Z13" s="307">
        <f>+I39</f>
        <v>0</v>
      </c>
      <c r="AA13" s="303" t="s">
        <v>3</v>
      </c>
      <c r="AB13" s="307">
        <f>+K39</f>
        <v>4</v>
      </c>
      <c r="AC13" s="309">
        <f>+I45</f>
        <v>0</v>
      </c>
      <c r="AD13" s="301" t="s">
        <v>3</v>
      </c>
      <c r="AE13" s="310">
        <f>+K45</f>
        <v>0</v>
      </c>
      <c r="AF13" s="311">
        <f>SUM(AC14,Z14,W14,Q14,N14,K14,H14)/2</f>
        <v>1</v>
      </c>
      <c r="AG13" s="312" t="s">
        <v>3</v>
      </c>
      <c r="AH13" s="313">
        <f>SUM(AE14,AB14,Y14,S14,P14,M14,J14)/2</f>
        <v>5</v>
      </c>
      <c r="AI13" s="312">
        <f>SUM(H13,K13,N13,Q13,T13,W13,Z13,AC13)</f>
        <v>9</v>
      </c>
      <c r="AJ13" s="312" t="s">
        <v>3</v>
      </c>
      <c r="AK13" s="313">
        <f>SUM(J13,M13,P13,S13,V13,Y13,AB13,AE13,)</f>
        <v>21</v>
      </c>
      <c r="AL13" s="246"/>
      <c r="AM13" s="314">
        <v>6</v>
      </c>
    </row>
    <row r="14" spans="1:39" ht="13.5" customHeight="1">
      <c r="A14" s="315"/>
      <c r="B14" s="579"/>
      <c r="C14" s="578"/>
      <c r="D14" s="269"/>
      <c r="E14" s="269"/>
      <c r="F14" s="316"/>
      <c r="G14" s="299"/>
      <c r="H14" s="17">
        <f>IF(H13&gt;J13,2,0)</f>
        <v>0</v>
      </c>
      <c r="I14" s="274"/>
      <c r="J14" s="18">
        <f>IF(J13&gt;H13,2,0)</f>
        <v>2</v>
      </c>
      <c r="K14" s="17">
        <f>IF(K13&gt;M13,2,0)</f>
        <v>0</v>
      </c>
      <c r="L14" s="274"/>
      <c r="M14" s="18">
        <f>IF(M13&gt;K13,2,0)</f>
        <v>2</v>
      </c>
      <c r="N14" s="17">
        <f>IF(N13&gt;P13,2,0)</f>
        <v>0</v>
      </c>
      <c r="O14" s="274"/>
      <c r="P14" s="18">
        <f>IF(P13&gt;N13,2,0)</f>
        <v>2</v>
      </c>
      <c r="Q14" s="17">
        <f>IF(Q13&gt;S13,2,0)</f>
        <v>0</v>
      </c>
      <c r="R14" s="275"/>
      <c r="S14" s="18">
        <f>IF(S13&gt;Q13,2,0)</f>
        <v>2</v>
      </c>
      <c r="T14" s="305"/>
      <c r="U14" s="317"/>
      <c r="V14" s="318"/>
      <c r="W14" s="17">
        <f>IF(W13&gt;Y13,2,0)</f>
        <v>2</v>
      </c>
      <c r="X14" s="319"/>
      <c r="Y14" s="18">
        <f>IF(Y13&gt;W13,2,0)</f>
        <v>0</v>
      </c>
      <c r="Z14" s="17">
        <f>IF(Z13&gt;AB13,2,0)</f>
        <v>0</v>
      </c>
      <c r="AA14" s="319"/>
      <c r="AB14" s="18">
        <f>IF(AB13&gt;Z13,2,0)</f>
        <v>2</v>
      </c>
      <c r="AC14" s="17">
        <f>IF(AC13&gt;AE13,2,0)</f>
        <v>0</v>
      </c>
      <c r="AD14" s="274"/>
      <c r="AE14" s="18">
        <f>IF(AE13&gt;AC13,2,0)</f>
        <v>0</v>
      </c>
      <c r="AF14" s="276"/>
      <c r="AG14" s="277"/>
      <c r="AH14" s="278"/>
      <c r="AI14" s="277"/>
      <c r="AJ14" s="277"/>
      <c r="AK14" s="278"/>
      <c r="AL14" s="320"/>
      <c r="AM14" s="314"/>
    </row>
    <row r="15" spans="1:39" ht="13.5" customHeight="1">
      <c r="A15" s="296">
        <v>6</v>
      </c>
      <c r="B15" s="580" t="s">
        <v>67</v>
      </c>
      <c r="C15" s="577"/>
      <c r="D15" s="253"/>
      <c r="F15" s="241"/>
      <c r="G15" s="321"/>
      <c r="H15" s="322">
        <f>+K33</f>
        <v>1</v>
      </c>
      <c r="I15" s="260" t="s">
        <v>3</v>
      </c>
      <c r="J15" s="323">
        <f>+I33</f>
        <v>4</v>
      </c>
      <c r="K15" s="322">
        <f>+AM26</f>
        <v>0</v>
      </c>
      <c r="L15" s="260" t="s">
        <v>3</v>
      </c>
      <c r="M15" s="323">
        <f>+AK26</f>
        <v>4</v>
      </c>
      <c r="N15" s="322">
        <f>+K26</f>
        <v>2</v>
      </c>
      <c r="O15" s="260" t="s">
        <v>3</v>
      </c>
      <c r="P15" s="323">
        <f>+I26</f>
        <v>4</v>
      </c>
      <c r="Q15" s="322">
        <f>+K44</f>
        <v>4</v>
      </c>
      <c r="R15" s="303" t="s">
        <v>3</v>
      </c>
      <c r="S15" s="322">
        <f>+I44</f>
        <v>3</v>
      </c>
      <c r="T15" s="324">
        <f>+AM39</f>
        <v>1</v>
      </c>
      <c r="U15" s="303" t="s">
        <v>3</v>
      </c>
      <c r="V15" s="325">
        <f>+AK39</f>
        <v>4</v>
      </c>
      <c r="W15" s="326"/>
      <c r="X15" s="326"/>
      <c r="Y15" s="327"/>
      <c r="Z15" s="328">
        <f>+AK33</f>
        <v>0</v>
      </c>
      <c r="AA15" s="329" t="s">
        <v>3</v>
      </c>
      <c r="AB15" s="328">
        <f>+AM33</f>
        <v>4</v>
      </c>
      <c r="AC15" s="259">
        <f>+I36</f>
        <v>0</v>
      </c>
      <c r="AD15" s="260" t="s">
        <v>3</v>
      </c>
      <c r="AE15" s="262">
        <f>+K36</f>
        <v>0</v>
      </c>
      <c r="AF15" s="264">
        <f>SUM(AC16,Z16,T16,Q16,N16,K16,H16)/2</f>
        <v>1</v>
      </c>
      <c r="AG15" s="265" t="s">
        <v>3</v>
      </c>
      <c r="AH15" s="266">
        <f>SUM(AE16,AB16,V16,S16,P16,M16,J16)/2</f>
        <v>5</v>
      </c>
      <c r="AI15" s="265">
        <f>SUM(H15,K15,N15,Q15,T15,W15,Z15,AC15)</f>
        <v>8</v>
      </c>
      <c r="AJ15" s="265" t="s">
        <v>3</v>
      </c>
      <c r="AK15" s="266">
        <f>SUM(J15,M15,P15,S15,V15,Y15,AB15,AE15,)</f>
        <v>23</v>
      </c>
      <c r="AL15" s="330"/>
      <c r="AM15" s="267">
        <v>7</v>
      </c>
    </row>
    <row r="16" spans="1:39" ht="13.5" customHeight="1">
      <c r="A16" s="315"/>
      <c r="B16" s="579"/>
      <c r="C16" s="578"/>
      <c r="D16" s="269"/>
      <c r="E16" s="269"/>
      <c r="F16" s="331"/>
      <c r="G16" s="332"/>
      <c r="H16" s="17">
        <f>IF(H15&gt;J15,2,0)</f>
        <v>0</v>
      </c>
      <c r="I16" s="274"/>
      <c r="J16" s="18">
        <f>IF(J15&gt;H15,2,0)</f>
        <v>2</v>
      </c>
      <c r="K16" s="17">
        <f>IF(K15&gt;M15,2,0)</f>
        <v>0</v>
      </c>
      <c r="L16" s="274"/>
      <c r="M16" s="18">
        <f>IF(M15&gt;K15,2,0)</f>
        <v>2</v>
      </c>
      <c r="N16" s="17">
        <f>IF(N15&gt;P15,2,0)</f>
        <v>0</v>
      </c>
      <c r="O16" s="274"/>
      <c r="P16" s="18">
        <f>IF(P15&gt;N15,2,0)</f>
        <v>2</v>
      </c>
      <c r="Q16" s="17">
        <f>IF(Q15&gt;S15,2,0)</f>
        <v>2</v>
      </c>
      <c r="R16" s="275"/>
      <c r="S16" s="18">
        <f>IF(S15&gt;Q15,2,0)</f>
        <v>0</v>
      </c>
      <c r="T16" s="17">
        <f>IF(T15&gt;V15,2,0)</f>
        <v>0</v>
      </c>
      <c r="U16" s="275"/>
      <c r="V16" s="18">
        <f>IF(V15&gt;T15,2,0)</f>
        <v>2</v>
      </c>
      <c r="W16" s="333"/>
      <c r="X16" s="317"/>
      <c r="Y16" s="318"/>
      <c r="Z16" s="17">
        <f>IF(Z15&gt;AB15,2,0)</f>
        <v>0</v>
      </c>
      <c r="AA16" s="334"/>
      <c r="AB16" s="18">
        <f>IF(AB15&gt;Z15,2,0)</f>
        <v>2</v>
      </c>
      <c r="AC16" s="17">
        <f>IF(AC15&gt;AE15,2,0)</f>
        <v>0</v>
      </c>
      <c r="AD16" s="274"/>
      <c r="AE16" s="18">
        <f>IF(AE15&gt;AC15,2,0)</f>
        <v>0</v>
      </c>
      <c r="AF16" s="276"/>
      <c r="AG16" s="277"/>
      <c r="AH16" s="278"/>
      <c r="AI16" s="277"/>
      <c r="AJ16" s="277"/>
      <c r="AK16" s="278"/>
      <c r="AL16" s="320"/>
      <c r="AM16" s="279"/>
    </row>
    <row r="17" spans="1:39" ht="13.5" customHeight="1">
      <c r="A17" s="296">
        <v>7</v>
      </c>
      <c r="B17" s="580" t="s">
        <v>22</v>
      </c>
      <c r="C17" s="581"/>
      <c r="D17" s="235"/>
      <c r="F17" s="241"/>
      <c r="G17" s="299"/>
      <c r="H17" s="300">
        <f>+AM27</f>
        <v>4</v>
      </c>
      <c r="I17" s="301" t="s">
        <v>3</v>
      </c>
      <c r="J17" s="302">
        <f>+AK27</f>
        <v>1</v>
      </c>
      <c r="K17" s="300">
        <f>+K25</f>
        <v>3</v>
      </c>
      <c r="L17" s="301" t="s">
        <v>3</v>
      </c>
      <c r="M17" s="302">
        <f>+I25</f>
        <v>4</v>
      </c>
      <c r="N17" s="300">
        <f>+K43</f>
        <v>4</v>
      </c>
      <c r="O17" s="301" t="s">
        <v>3</v>
      </c>
      <c r="P17" s="302">
        <f>+I43</f>
        <v>0</v>
      </c>
      <c r="Q17" s="300">
        <f>+AM38</f>
        <v>4</v>
      </c>
      <c r="R17" s="303" t="s">
        <v>3</v>
      </c>
      <c r="S17" s="300">
        <f>+AK38</f>
        <v>1</v>
      </c>
      <c r="T17" s="335">
        <f>+K39</f>
        <v>4</v>
      </c>
      <c r="U17" s="303" t="s">
        <v>3</v>
      </c>
      <c r="V17" s="308">
        <f>+I39</f>
        <v>0</v>
      </c>
      <c r="W17" s="307">
        <f>+AM33</f>
        <v>4</v>
      </c>
      <c r="X17" s="303" t="s">
        <v>3</v>
      </c>
      <c r="Y17" s="308">
        <f>+AK33</f>
        <v>0</v>
      </c>
      <c r="Z17" s="305"/>
      <c r="AA17" s="305"/>
      <c r="AB17" s="305"/>
      <c r="AC17" s="309">
        <f>+I30</f>
        <v>0</v>
      </c>
      <c r="AD17" s="301" t="s">
        <v>3</v>
      </c>
      <c r="AE17" s="310">
        <f>+K30</f>
        <v>0</v>
      </c>
      <c r="AF17" s="311">
        <f>SUM(AC18,W18,T18,Q18,N18,K18,H18)/2</f>
        <v>5</v>
      </c>
      <c r="AG17" s="312" t="s">
        <v>3</v>
      </c>
      <c r="AH17" s="313">
        <f>SUM(AE18,Y18,V18,S18,P18,M18,J18)/2</f>
        <v>1</v>
      </c>
      <c r="AI17" s="312">
        <f>SUM(H17,K17,N17,Q17,T17,W17,Z17,AC17)</f>
        <v>23</v>
      </c>
      <c r="AJ17" s="312" t="s">
        <v>3</v>
      </c>
      <c r="AK17" s="313">
        <f>SUM(J17,M17,P17,S17,V17,Y17,AB17,AE17,)</f>
        <v>6</v>
      </c>
      <c r="AL17" s="246"/>
      <c r="AM17" s="314">
        <v>2</v>
      </c>
    </row>
    <row r="18" spans="1:39" ht="13.5" customHeight="1">
      <c r="A18" s="315"/>
      <c r="B18" s="579" t="s">
        <v>9</v>
      </c>
      <c r="C18" s="578"/>
      <c r="D18" s="269"/>
      <c r="E18" s="269"/>
      <c r="F18" s="331"/>
      <c r="G18" s="332"/>
      <c r="H18" s="17">
        <f>IF(H17&gt;J17,2,0)</f>
        <v>2</v>
      </c>
      <c r="I18" s="274"/>
      <c r="J18" s="18">
        <f>IF(J17&gt;H17,2,0)</f>
        <v>0</v>
      </c>
      <c r="K18" s="17">
        <f>IF(K17&gt;M17,2,0)</f>
        <v>0</v>
      </c>
      <c r="L18" s="274"/>
      <c r="M18" s="18">
        <f>IF(M17&gt;K17,2,0)</f>
        <v>2</v>
      </c>
      <c r="N18" s="17">
        <f>IF(N17&gt;P17,2,0)</f>
        <v>2</v>
      </c>
      <c r="O18" s="274"/>
      <c r="P18" s="18">
        <f>IF(P17&gt;N17,2,0)</f>
        <v>0</v>
      </c>
      <c r="Q18" s="17">
        <f>IF(Q17&gt;S17,2,0)</f>
        <v>2</v>
      </c>
      <c r="R18" s="275"/>
      <c r="S18" s="18">
        <f>IF(S17&gt;Q17,2,0)</f>
        <v>0</v>
      </c>
      <c r="T18" s="17">
        <f>IF(T17&gt;V17,2,0)</f>
        <v>2</v>
      </c>
      <c r="U18" s="275"/>
      <c r="V18" s="18">
        <f>IF(V17&gt;T17,2,0)</f>
        <v>0</v>
      </c>
      <c r="W18" s="17">
        <f>IF(W17&gt;Y17,2,0)</f>
        <v>2</v>
      </c>
      <c r="X18" s="275"/>
      <c r="Y18" s="18">
        <f>IF(Y17&gt;W17,2,0)</f>
        <v>0</v>
      </c>
      <c r="Z18" s="333"/>
      <c r="AA18" s="317"/>
      <c r="AB18" s="317"/>
      <c r="AC18" s="17">
        <f>IF(AC17&gt;AE17,2,0)</f>
        <v>0</v>
      </c>
      <c r="AD18" s="274"/>
      <c r="AE18" s="18">
        <f>IF(AE17&gt;AC17,2,0)</f>
        <v>0</v>
      </c>
      <c r="AF18" s="276"/>
      <c r="AG18" s="277"/>
      <c r="AH18" s="278"/>
      <c r="AI18" s="277"/>
      <c r="AJ18" s="277"/>
      <c r="AK18" s="277"/>
      <c r="AL18" s="336"/>
      <c r="AM18" s="279"/>
    </row>
    <row r="19" spans="1:39" ht="13.5" customHeight="1">
      <c r="A19" s="337">
        <v>8</v>
      </c>
      <c r="B19" s="575"/>
      <c r="C19" s="581"/>
      <c r="D19" s="126"/>
      <c r="F19" s="254"/>
      <c r="G19" s="255"/>
      <c r="H19" s="338">
        <f>+K24</f>
        <v>0</v>
      </c>
      <c r="I19" s="301" t="s">
        <v>3</v>
      </c>
      <c r="J19" s="339">
        <f>+I24</f>
        <v>0</v>
      </c>
      <c r="K19" s="338">
        <f>+AM37</f>
        <v>0</v>
      </c>
      <c r="L19" s="301" t="s">
        <v>3</v>
      </c>
      <c r="M19" s="339">
        <f>+AK37</f>
        <v>0</v>
      </c>
      <c r="N19" s="338">
        <f>+AM30</f>
        <v>0</v>
      </c>
      <c r="O19" s="301" t="s">
        <v>3</v>
      </c>
      <c r="P19" s="340">
        <f>+AK30</f>
        <v>0</v>
      </c>
      <c r="Q19" s="309">
        <f>+AM24</f>
        <v>0</v>
      </c>
      <c r="R19" s="301" t="s">
        <v>3</v>
      </c>
      <c r="S19" s="310">
        <f>+AK24</f>
        <v>0</v>
      </c>
      <c r="T19" s="309">
        <f>+K45</f>
        <v>0</v>
      </c>
      <c r="U19" s="301" t="s">
        <v>3</v>
      </c>
      <c r="V19" s="340">
        <f>+I45</f>
        <v>0</v>
      </c>
      <c r="W19" s="310">
        <f>+K36</f>
        <v>0</v>
      </c>
      <c r="X19" s="301" t="s">
        <v>3</v>
      </c>
      <c r="Y19" s="340">
        <f>+I36</f>
        <v>0</v>
      </c>
      <c r="Z19" s="310">
        <f>+K30</f>
        <v>0</v>
      </c>
      <c r="AA19" s="301" t="s">
        <v>3</v>
      </c>
      <c r="AB19" s="340">
        <f>+I30</f>
        <v>0</v>
      </c>
      <c r="AC19" s="341"/>
      <c r="AD19" s="257"/>
      <c r="AE19" s="257"/>
      <c r="AF19" s="311">
        <f>SUM(Z20,W20,T20,Q20,N20,K20,H20)/2</f>
        <v>0</v>
      </c>
      <c r="AG19" s="312" t="s">
        <v>3</v>
      </c>
      <c r="AH19" s="313">
        <f>SUM(AB20,Y20,V20,S20,P20,M20,J20)/2</f>
        <v>0</v>
      </c>
      <c r="AI19" s="312">
        <f>SUM(H19,K19,N19,Q19,T19,W19,Z19,AC19)</f>
        <v>0</v>
      </c>
      <c r="AJ19" s="312" t="s">
        <v>3</v>
      </c>
      <c r="AK19" s="312">
        <f>SUM(J19,M19,P19,S19,V19,Y19,AB19,AE19,)</f>
        <v>0</v>
      </c>
      <c r="AL19" s="342"/>
      <c r="AM19" s="314"/>
    </row>
    <row r="20" spans="1:39" ht="13.5" customHeight="1" thickBot="1">
      <c r="A20" s="343"/>
      <c r="B20" s="344" t="s">
        <v>9</v>
      </c>
      <c r="C20" s="244"/>
      <c r="D20" s="105"/>
      <c r="E20" s="244"/>
      <c r="F20" s="345"/>
      <c r="G20" s="345"/>
      <c r="H20" s="106">
        <f>IF(H19&gt;J19,2,0)</f>
        <v>0</v>
      </c>
      <c r="I20" s="346"/>
      <c r="J20" s="108">
        <f>IF(J19&gt;H19,2,0)</f>
        <v>0</v>
      </c>
      <c r="K20" s="106">
        <f>IF(K19&gt;M19,2,0)</f>
        <v>0</v>
      </c>
      <c r="L20" s="346"/>
      <c r="M20" s="108">
        <f>IF(M19&gt;K19,2,0)</f>
        <v>0</v>
      </c>
      <c r="N20" s="106">
        <f>IF(N19&gt;P19,2,0)</f>
        <v>0</v>
      </c>
      <c r="O20" s="346"/>
      <c r="P20" s="108">
        <f>IF(P19&gt;N19,2,0)</f>
        <v>0</v>
      </c>
      <c r="Q20" s="106">
        <f>IF(Q19&gt;S19,2,0)</f>
        <v>0</v>
      </c>
      <c r="R20" s="346"/>
      <c r="S20" s="108">
        <f>IF(S19&gt;Q19,2,0)</f>
        <v>0</v>
      </c>
      <c r="T20" s="106">
        <f>IF(T19&gt;V19,2,0)</f>
        <v>0</v>
      </c>
      <c r="U20" s="346"/>
      <c r="V20" s="108">
        <f>IF(V19&gt;T19,2,0)</f>
        <v>0</v>
      </c>
      <c r="W20" s="106">
        <f>IF(W19&gt;Y19,2,0)</f>
        <v>0</v>
      </c>
      <c r="X20" s="346"/>
      <c r="Y20" s="108">
        <f>IF(Y19&gt;W19,2,0)</f>
        <v>0</v>
      </c>
      <c r="Z20" s="106">
        <f>IF(Z19&gt;AB19,2,0)</f>
        <v>0</v>
      </c>
      <c r="AA20" s="346"/>
      <c r="AB20" s="347">
        <f>IF(AB19&gt;Z19,2,0)</f>
        <v>0</v>
      </c>
      <c r="AC20" s="348"/>
      <c r="AD20" s="349"/>
      <c r="AE20" s="349"/>
      <c r="AF20" s="350"/>
      <c r="AG20" s="351"/>
      <c r="AH20" s="352"/>
      <c r="AI20" s="353"/>
      <c r="AJ20" s="351"/>
      <c r="AK20" s="352"/>
      <c r="AL20" s="354"/>
      <c r="AM20" s="355"/>
    </row>
    <row r="21" spans="1:39" ht="16.5" thickBot="1">
      <c r="A21" s="356"/>
      <c r="B21" s="254"/>
      <c r="C21" s="235"/>
      <c r="D21" s="126"/>
      <c r="E21" s="235"/>
      <c r="F21" s="236"/>
      <c r="G21" s="254"/>
      <c r="H21" s="310"/>
      <c r="I21" s="301"/>
      <c r="J21" s="310"/>
      <c r="K21" s="310"/>
      <c r="L21" s="301"/>
      <c r="M21" s="310"/>
      <c r="N21" s="310"/>
      <c r="O21" s="301"/>
      <c r="P21" s="310"/>
      <c r="Q21" s="310"/>
      <c r="R21" s="301"/>
      <c r="S21" s="310"/>
      <c r="T21" s="310"/>
      <c r="U21" s="301"/>
      <c r="V21" s="310"/>
      <c r="W21" s="310"/>
      <c r="X21" s="301"/>
      <c r="Y21" s="310"/>
      <c r="Z21" s="310"/>
      <c r="AA21" s="301"/>
      <c r="AB21" s="310"/>
      <c r="AC21" s="357"/>
      <c r="AD21" s="358"/>
      <c r="AE21" s="358"/>
      <c r="AF21" s="359">
        <f>SUM(AF19,AF17,AF15,AF13,AF11,AF9,AF7,AF5)</f>
        <v>21</v>
      </c>
      <c r="AG21" s="360" t="s">
        <v>3</v>
      </c>
      <c r="AH21" s="360">
        <f>SUM(AH19,AH17,AH15,AH13,AH11,AH9,AH7,AH5)</f>
        <v>21</v>
      </c>
      <c r="AI21" s="361">
        <f>SUM(AI19,AI17,AI15,AI13,AI11,AI9,AI7,AI5)</f>
        <v>109</v>
      </c>
      <c r="AJ21" s="360" t="s">
        <v>3</v>
      </c>
      <c r="AK21" s="362">
        <f>SUM(AK19,AK17,AK15,AK13,AK11,AK9,AK7,AK5)</f>
        <v>109</v>
      </c>
      <c r="AL21" s="363"/>
      <c r="AM21" s="364"/>
    </row>
    <row r="22" spans="1:39" ht="15" customHeight="1" thickBot="1">
      <c r="A22" s="235"/>
      <c r="C22" s="365" t="s">
        <v>90</v>
      </c>
      <c r="I22"/>
      <c r="L22" s="235"/>
      <c r="M22" s="235"/>
      <c r="N22" s="235"/>
      <c r="O22" s="235"/>
      <c r="P22" s="235"/>
      <c r="Q22" s="235"/>
      <c r="R22" s="235"/>
      <c r="S22" s="244"/>
      <c r="T22" s="3" t="s">
        <v>91</v>
      </c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</row>
    <row r="23" spans="1:39" ht="12.75" customHeight="1" thickBot="1">
      <c r="A23" s="366"/>
      <c r="B23" s="367"/>
      <c r="C23" s="367"/>
      <c r="D23" s="368"/>
      <c r="E23" s="369" t="s">
        <v>5</v>
      </c>
      <c r="F23" s="369"/>
      <c r="G23" s="369" t="s">
        <v>5</v>
      </c>
      <c r="H23" s="370"/>
      <c r="I23" s="371" t="s">
        <v>89</v>
      </c>
      <c r="J23" s="372"/>
      <c r="K23" s="373"/>
      <c r="L23" s="237"/>
      <c r="M23" s="235"/>
      <c r="N23" s="235"/>
      <c r="O23" s="235"/>
      <c r="P23" s="235"/>
      <c r="Q23" s="235"/>
      <c r="R23" s="374"/>
      <c r="S23" s="375"/>
      <c r="T23" s="376" t="s">
        <v>5</v>
      </c>
      <c r="U23" s="376"/>
      <c r="V23" s="376"/>
      <c r="W23" s="376"/>
      <c r="X23" s="376"/>
      <c r="Y23" s="376"/>
      <c r="Z23" s="376"/>
      <c r="AA23" s="248"/>
      <c r="AB23" s="376"/>
      <c r="AC23" s="248"/>
      <c r="AD23" s="248"/>
      <c r="AE23" s="376" t="s">
        <v>5</v>
      </c>
      <c r="AF23" s="248"/>
      <c r="AG23" s="248"/>
      <c r="AH23" s="248"/>
      <c r="AI23" s="248"/>
      <c r="AJ23" s="248"/>
      <c r="AK23" s="376" t="s">
        <v>89</v>
      </c>
      <c r="AL23" s="248"/>
      <c r="AM23" s="377"/>
    </row>
    <row r="24" spans="1:39" ht="12.75" customHeight="1">
      <c r="A24" s="584"/>
      <c r="B24" s="379">
        <v>1</v>
      </c>
      <c r="C24" s="585" t="s">
        <v>70</v>
      </c>
      <c r="D24" s="381">
        <v>8</v>
      </c>
      <c r="E24" s="382" t="str">
        <f>+B5</f>
        <v>Hofen 1</v>
      </c>
      <c r="F24" s="586" t="s">
        <v>70</v>
      </c>
      <c r="G24" s="382">
        <f>+B19</f>
        <v>0</v>
      </c>
      <c r="H24" s="587"/>
      <c r="I24" s="385"/>
      <c r="J24" s="386" t="s">
        <v>3</v>
      </c>
      <c r="K24" s="387"/>
      <c r="L24" s="588"/>
      <c r="M24" s="589"/>
      <c r="N24" s="589"/>
      <c r="S24" s="390"/>
      <c r="T24" s="391">
        <v>4</v>
      </c>
      <c r="U24" s="590" t="s">
        <v>70</v>
      </c>
      <c r="V24" s="393">
        <v>8</v>
      </c>
      <c r="W24" s="394" t="str">
        <f>+B11</f>
        <v>Großbottwar 2</v>
      </c>
      <c r="X24" s="248"/>
      <c r="Y24" s="394"/>
      <c r="Z24" s="395"/>
      <c r="AA24" s="248"/>
      <c r="AB24" s="396"/>
      <c r="AC24" s="397"/>
      <c r="AD24" s="395" t="s">
        <v>70</v>
      </c>
      <c r="AE24" s="397">
        <f>+B19</f>
        <v>0</v>
      </c>
      <c r="AF24" s="396"/>
      <c r="AG24" s="396"/>
      <c r="AH24" s="394"/>
      <c r="AI24" s="394"/>
      <c r="AJ24" s="398"/>
      <c r="AK24" s="399"/>
      <c r="AL24" s="398" t="s">
        <v>3</v>
      </c>
      <c r="AM24" s="400"/>
    </row>
    <row r="25" spans="1:39" ht="12.75" customHeight="1">
      <c r="A25" s="401"/>
      <c r="B25" s="402">
        <v>2</v>
      </c>
      <c r="C25" s="403" t="s">
        <v>70</v>
      </c>
      <c r="D25" s="404">
        <v>7</v>
      </c>
      <c r="E25" s="405" t="str">
        <f>+B7</f>
        <v>Großbottwar 1</v>
      </c>
      <c r="F25" s="591" t="s">
        <v>70</v>
      </c>
      <c r="G25" s="405" t="str">
        <f>+B17</f>
        <v>Ötisheim</v>
      </c>
      <c r="H25" s="587"/>
      <c r="I25" s="385">
        <v>4</v>
      </c>
      <c r="J25" s="386" t="s">
        <v>3</v>
      </c>
      <c r="K25" s="387">
        <v>3</v>
      </c>
      <c r="L25" s="588"/>
      <c r="M25" s="589"/>
      <c r="N25" s="589"/>
      <c r="S25" s="407"/>
      <c r="T25" s="408">
        <v>3</v>
      </c>
      <c r="U25" s="409" t="s">
        <v>70</v>
      </c>
      <c r="V25" s="410">
        <v>5</v>
      </c>
      <c r="W25" s="411" t="str">
        <f>+B9</f>
        <v>Freiberg</v>
      </c>
      <c r="X25" s="269"/>
      <c r="Y25" s="411"/>
      <c r="Z25" s="412"/>
      <c r="AA25" s="269"/>
      <c r="AB25" s="227"/>
      <c r="AC25" s="413"/>
      <c r="AD25" s="409" t="s">
        <v>70</v>
      </c>
      <c r="AE25" s="413" t="str">
        <f>+B13</f>
        <v>Hofen 2</v>
      </c>
      <c r="AF25" s="227"/>
      <c r="AG25" s="227"/>
      <c r="AH25" s="411"/>
      <c r="AI25" s="411"/>
      <c r="AJ25" s="414"/>
      <c r="AK25" s="415">
        <v>4</v>
      </c>
      <c r="AL25" s="414" t="s">
        <v>3</v>
      </c>
      <c r="AM25" s="416">
        <v>2</v>
      </c>
    </row>
    <row r="26" spans="1:39" ht="12.75" customHeight="1">
      <c r="A26" s="401"/>
      <c r="B26" s="402">
        <v>3</v>
      </c>
      <c r="C26" s="403" t="s">
        <v>70</v>
      </c>
      <c r="D26" s="404">
        <v>6</v>
      </c>
      <c r="E26" s="417" t="str">
        <f>+B9</f>
        <v>Freiberg</v>
      </c>
      <c r="F26" s="591" t="s">
        <v>70</v>
      </c>
      <c r="G26" s="417" t="str">
        <f>+B15</f>
        <v>Großvillars</v>
      </c>
      <c r="H26" s="587"/>
      <c r="I26" s="418">
        <v>4</v>
      </c>
      <c r="J26" s="419" t="s">
        <v>3</v>
      </c>
      <c r="K26" s="420">
        <v>2</v>
      </c>
      <c r="L26" s="588"/>
      <c r="M26" s="589"/>
      <c r="N26" s="589"/>
      <c r="S26" s="407"/>
      <c r="T26" s="408">
        <v>2</v>
      </c>
      <c r="U26" s="592" t="s">
        <v>70</v>
      </c>
      <c r="V26" s="410">
        <v>6</v>
      </c>
      <c r="W26" s="411" t="str">
        <f>+B7</f>
        <v>Großbottwar 1</v>
      </c>
      <c r="X26" s="269"/>
      <c r="Y26" s="411"/>
      <c r="Z26" s="412"/>
      <c r="AA26" s="269"/>
      <c r="AB26" s="227"/>
      <c r="AC26" s="413"/>
      <c r="AD26" s="412" t="s">
        <v>70</v>
      </c>
      <c r="AE26" s="413" t="str">
        <f>+B15</f>
        <v>Großvillars</v>
      </c>
      <c r="AF26" s="227"/>
      <c r="AG26" s="227"/>
      <c r="AH26" s="411"/>
      <c r="AI26" s="411"/>
      <c r="AJ26" s="414"/>
      <c r="AK26" s="422">
        <v>4</v>
      </c>
      <c r="AL26" s="414" t="s">
        <v>3</v>
      </c>
      <c r="AM26" s="416">
        <v>0</v>
      </c>
    </row>
    <row r="27" spans="1:39" ht="12.75" customHeight="1" thickBot="1">
      <c r="A27" s="584"/>
      <c r="B27" s="423">
        <v>4</v>
      </c>
      <c r="C27" s="424" t="s">
        <v>70</v>
      </c>
      <c r="D27" s="425">
        <v>5</v>
      </c>
      <c r="E27" s="426" t="str">
        <f>+B11</f>
        <v>Großbottwar 2</v>
      </c>
      <c r="F27" s="593" t="s">
        <v>70</v>
      </c>
      <c r="G27" s="426" t="str">
        <f>+B13</f>
        <v>Hofen 2</v>
      </c>
      <c r="H27" s="594"/>
      <c r="I27" s="429">
        <v>4</v>
      </c>
      <c r="J27" s="430" t="s">
        <v>3</v>
      </c>
      <c r="K27" s="431">
        <v>3</v>
      </c>
      <c r="L27" s="588"/>
      <c r="M27" s="589"/>
      <c r="N27" s="589"/>
      <c r="S27" s="232"/>
      <c r="T27" s="432">
        <v>1</v>
      </c>
      <c r="U27" s="595" t="s">
        <v>70</v>
      </c>
      <c r="V27" s="434">
        <v>7</v>
      </c>
      <c r="W27" s="214" t="str">
        <f>+B5</f>
        <v>Hofen 1</v>
      </c>
      <c r="X27" s="244"/>
      <c r="Y27" s="214"/>
      <c r="Z27" s="207"/>
      <c r="AA27" s="244"/>
      <c r="AB27" s="214"/>
      <c r="AC27" s="214"/>
      <c r="AD27" s="207" t="s">
        <v>70</v>
      </c>
      <c r="AE27" s="214" t="str">
        <f>+B17</f>
        <v>Ötisheim</v>
      </c>
      <c r="AF27" s="214"/>
      <c r="AG27" s="214"/>
      <c r="AH27" s="214"/>
      <c r="AI27" s="214"/>
      <c r="AJ27" s="175"/>
      <c r="AK27" s="435">
        <v>1</v>
      </c>
      <c r="AL27" s="430" t="s">
        <v>3</v>
      </c>
      <c r="AM27" s="436">
        <v>4</v>
      </c>
    </row>
    <row r="28" spans="1:37" ht="12.75" customHeight="1">
      <c r="A28" s="596"/>
      <c r="B28" s="438"/>
      <c r="C28" s="439"/>
      <c r="D28" s="438"/>
      <c r="E28" s="440"/>
      <c r="F28" s="597"/>
      <c r="G28" s="440"/>
      <c r="H28" s="598"/>
      <c r="I28" s="443"/>
      <c r="J28" s="444"/>
      <c r="K28" s="443"/>
      <c r="L28" s="588"/>
      <c r="V28" s="631"/>
      <c r="AK28" s="1"/>
    </row>
    <row r="29" spans="1:39" ht="12.75" customHeight="1" thickBot="1">
      <c r="A29" s="235"/>
      <c r="C29" s="3" t="s">
        <v>92</v>
      </c>
      <c r="L29" s="588"/>
      <c r="S29" s="244"/>
      <c r="T29" s="445" t="s">
        <v>93</v>
      </c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</row>
    <row r="30" spans="1:39" ht="12.75" customHeight="1">
      <c r="A30" s="596"/>
      <c r="B30" s="446">
        <v>7</v>
      </c>
      <c r="C30" s="590" t="s">
        <v>70</v>
      </c>
      <c r="D30" s="393">
        <v>8</v>
      </c>
      <c r="E30" s="394" t="str">
        <f>+B17</f>
        <v>Ötisheim</v>
      </c>
      <c r="F30" s="395" t="s">
        <v>70</v>
      </c>
      <c r="G30" s="397">
        <f>+B19</f>
        <v>0</v>
      </c>
      <c r="H30" s="370"/>
      <c r="I30" s="399"/>
      <c r="J30" s="398" t="s">
        <v>3</v>
      </c>
      <c r="K30" s="400"/>
      <c r="L30" s="588"/>
      <c r="M30" s="589"/>
      <c r="N30" s="589"/>
      <c r="S30" s="407"/>
      <c r="T30" s="447">
        <v>3</v>
      </c>
      <c r="U30" s="599" t="s">
        <v>70</v>
      </c>
      <c r="V30" s="449">
        <v>8</v>
      </c>
      <c r="W30" s="411" t="str">
        <f>+B9</f>
        <v>Freiberg</v>
      </c>
      <c r="X30" s="269"/>
      <c r="Y30" s="411"/>
      <c r="Z30" s="412"/>
      <c r="AA30" s="269"/>
      <c r="AB30" s="227"/>
      <c r="AC30" s="411"/>
      <c r="AD30" s="412" t="s">
        <v>70</v>
      </c>
      <c r="AE30" s="411">
        <f>+B19</f>
        <v>0</v>
      </c>
      <c r="AF30" s="227"/>
      <c r="AG30" s="227"/>
      <c r="AH30" s="411"/>
      <c r="AI30" s="411"/>
      <c r="AJ30" s="450"/>
      <c r="AK30" s="451"/>
      <c r="AL30" s="452" t="s">
        <v>3</v>
      </c>
      <c r="AM30" s="453"/>
    </row>
    <row r="31" spans="1:39" ht="12.75" customHeight="1">
      <c r="A31" s="596"/>
      <c r="B31" s="454">
        <v>3</v>
      </c>
      <c r="C31" s="409" t="s">
        <v>70</v>
      </c>
      <c r="D31" s="410">
        <v>4</v>
      </c>
      <c r="E31" s="411" t="str">
        <f>+B9</f>
        <v>Freiberg</v>
      </c>
      <c r="F31" s="409" t="s">
        <v>70</v>
      </c>
      <c r="G31" s="413" t="str">
        <f>+B11</f>
        <v>Großbottwar 2</v>
      </c>
      <c r="H31" s="235"/>
      <c r="I31" s="415">
        <v>4</v>
      </c>
      <c r="J31" s="414" t="s">
        <v>3</v>
      </c>
      <c r="K31" s="416">
        <v>2</v>
      </c>
      <c r="L31" s="588"/>
      <c r="M31" s="589"/>
      <c r="N31" s="589"/>
      <c r="S31" s="407"/>
      <c r="T31" s="455">
        <v>2</v>
      </c>
      <c r="U31" s="592" t="s">
        <v>70</v>
      </c>
      <c r="V31" s="456">
        <v>4</v>
      </c>
      <c r="W31" s="411" t="str">
        <f>+B7</f>
        <v>Großbottwar 1</v>
      </c>
      <c r="X31" s="269"/>
      <c r="Y31" s="411"/>
      <c r="Z31" s="412"/>
      <c r="AA31" s="269"/>
      <c r="AB31" s="227"/>
      <c r="AC31" s="411"/>
      <c r="AD31" s="412" t="s">
        <v>70</v>
      </c>
      <c r="AE31" s="411" t="str">
        <f>+B11</f>
        <v>Großbottwar 2</v>
      </c>
      <c r="AF31" s="227"/>
      <c r="AG31" s="161"/>
      <c r="AH31" s="162"/>
      <c r="AI31" s="162"/>
      <c r="AJ31" s="138"/>
      <c r="AK31" s="422">
        <v>4</v>
      </c>
      <c r="AL31" s="138" t="s">
        <v>3</v>
      </c>
      <c r="AM31" s="457">
        <v>0</v>
      </c>
    </row>
    <row r="32" spans="1:39" ht="12.75" customHeight="1">
      <c r="A32" s="596"/>
      <c r="B32" s="454">
        <v>2</v>
      </c>
      <c r="C32" s="592" t="s">
        <v>70</v>
      </c>
      <c r="D32" s="410">
        <v>5</v>
      </c>
      <c r="E32" s="411" t="str">
        <f>+B7</f>
        <v>Großbottwar 1</v>
      </c>
      <c r="F32" s="412" t="s">
        <v>70</v>
      </c>
      <c r="G32" s="413" t="str">
        <f>+B13</f>
        <v>Hofen 2</v>
      </c>
      <c r="H32" s="235"/>
      <c r="I32" s="422">
        <v>4</v>
      </c>
      <c r="J32" s="414" t="s">
        <v>3</v>
      </c>
      <c r="K32" s="416">
        <v>0</v>
      </c>
      <c r="L32" s="588"/>
      <c r="M32" s="589"/>
      <c r="N32" s="589"/>
      <c r="S32" s="407"/>
      <c r="T32" s="455">
        <v>1</v>
      </c>
      <c r="U32" s="600" t="s">
        <v>70</v>
      </c>
      <c r="V32" s="456">
        <v>5</v>
      </c>
      <c r="W32" s="411" t="str">
        <f>+B5</f>
        <v>Hofen 1</v>
      </c>
      <c r="X32" s="269"/>
      <c r="Y32" s="411"/>
      <c r="Z32" s="412"/>
      <c r="AA32" s="269"/>
      <c r="AB32" s="227"/>
      <c r="AC32" s="411"/>
      <c r="AD32" s="409" t="s">
        <v>70</v>
      </c>
      <c r="AE32" s="411" t="str">
        <f>+B13</f>
        <v>Hofen 2</v>
      </c>
      <c r="AF32" s="227"/>
      <c r="AG32" s="161"/>
      <c r="AH32" s="162"/>
      <c r="AI32" s="162"/>
      <c r="AJ32" s="138"/>
      <c r="AK32" s="422">
        <v>4</v>
      </c>
      <c r="AL32" s="138" t="s">
        <v>3</v>
      </c>
      <c r="AM32" s="457">
        <v>0</v>
      </c>
    </row>
    <row r="33" spans="1:39" ht="12.75" customHeight="1" thickBot="1">
      <c r="A33" s="589"/>
      <c r="B33" s="459">
        <v>1</v>
      </c>
      <c r="C33" s="595" t="s">
        <v>70</v>
      </c>
      <c r="D33" s="434">
        <v>6</v>
      </c>
      <c r="E33" s="214" t="str">
        <f>+B5</f>
        <v>Hofen 1</v>
      </c>
      <c r="F33" s="207" t="s">
        <v>70</v>
      </c>
      <c r="G33" s="214" t="str">
        <f>+B15</f>
        <v>Großvillars</v>
      </c>
      <c r="H33" s="244"/>
      <c r="I33" s="435">
        <v>4</v>
      </c>
      <c r="J33" s="430" t="s">
        <v>3</v>
      </c>
      <c r="K33" s="436">
        <v>1</v>
      </c>
      <c r="L33" s="588"/>
      <c r="M33" s="589"/>
      <c r="N33" s="589"/>
      <c r="S33" s="460"/>
      <c r="T33" s="461">
        <v>6</v>
      </c>
      <c r="U33" s="595" t="s">
        <v>70</v>
      </c>
      <c r="V33" s="462">
        <v>7</v>
      </c>
      <c r="W33" s="215" t="str">
        <f>+B15</f>
        <v>Großvillars</v>
      </c>
      <c r="X33" s="244"/>
      <c r="Y33" s="215"/>
      <c r="Z33" s="207"/>
      <c r="AA33" s="244"/>
      <c r="AB33" s="214"/>
      <c r="AC33" s="215"/>
      <c r="AD33" s="207" t="s">
        <v>70</v>
      </c>
      <c r="AE33" s="215" t="str">
        <f>+B17</f>
        <v>Ötisheim</v>
      </c>
      <c r="AF33" s="214"/>
      <c r="AG33" s="214"/>
      <c r="AH33" s="215"/>
      <c r="AI33" s="215"/>
      <c r="AJ33" s="217"/>
      <c r="AK33" s="463">
        <v>0</v>
      </c>
      <c r="AL33" s="217" t="s">
        <v>3</v>
      </c>
      <c r="AM33" s="464">
        <v>4</v>
      </c>
    </row>
    <row r="34" spans="1:37" ht="12.75" customHeight="1">
      <c r="A34" s="589"/>
      <c r="B34" s="465"/>
      <c r="C34" s="601"/>
      <c r="D34" s="465"/>
      <c r="E34" s="131"/>
      <c r="F34" s="601"/>
      <c r="G34" s="131"/>
      <c r="H34" s="598"/>
      <c r="I34" s="443"/>
      <c r="J34" s="444"/>
      <c r="K34" s="443"/>
      <c r="L34" s="588"/>
      <c r="AK34" s="1"/>
    </row>
    <row r="35" spans="1:20" ht="12.75" customHeight="1" thickBot="1">
      <c r="A35" s="235"/>
      <c r="B35" s="432"/>
      <c r="C35" s="445" t="s">
        <v>94</v>
      </c>
      <c r="D35" s="432"/>
      <c r="E35" s="214"/>
      <c r="F35" s="602"/>
      <c r="G35" s="214"/>
      <c r="H35" s="603"/>
      <c r="I35" s="469"/>
      <c r="J35" s="470"/>
      <c r="K35" s="469"/>
      <c r="L35" s="588"/>
      <c r="M35" s="235"/>
      <c r="N35" s="235"/>
      <c r="T35" s="471" t="s">
        <v>95</v>
      </c>
    </row>
    <row r="36" spans="1:39" ht="12.75" customHeight="1">
      <c r="A36" s="472"/>
      <c r="B36" s="473">
        <v>6</v>
      </c>
      <c r="C36" s="604" t="s">
        <v>70</v>
      </c>
      <c r="D36" s="475">
        <v>8</v>
      </c>
      <c r="E36" s="476" t="str">
        <f>+B15</f>
        <v>Großvillars</v>
      </c>
      <c r="F36" s="477" t="s">
        <v>70</v>
      </c>
      <c r="G36" s="478">
        <f>+B19</f>
        <v>0</v>
      </c>
      <c r="H36" s="605"/>
      <c r="I36" s="480"/>
      <c r="J36" s="481" t="s">
        <v>3</v>
      </c>
      <c r="K36" s="482"/>
      <c r="L36" s="588"/>
      <c r="M36" s="589"/>
      <c r="N36" s="589"/>
      <c r="S36" s="483"/>
      <c r="T36" s="484">
        <v>1</v>
      </c>
      <c r="U36" s="606" t="s">
        <v>70</v>
      </c>
      <c r="V36" s="484">
        <v>3</v>
      </c>
      <c r="W36" s="486" t="str">
        <f>+B5</f>
        <v>Hofen 1</v>
      </c>
      <c r="X36" s="248"/>
      <c r="Y36" s="248"/>
      <c r="Z36" s="248"/>
      <c r="AA36" s="248"/>
      <c r="AB36" s="248"/>
      <c r="AC36" s="248"/>
      <c r="AD36" s="487" t="s">
        <v>70</v>
      </c>
      <c r="AE36" s="488" t="str">
        <f>+B9</f>
        <v>Freiberg</v>
      </c>
      <c r="AF36" s="248"/>
      <c r="AG36" s="248"/>
      <c r="AH36" s="248"/>
      <c r="AI36" s="248"/>
      <c r="AJ36" s="248"/>
      <c r="AK36" s="489">
        <v>3</v>
      </c>
      <c r="AL36" s="398" t="s">
        <v>3</v>
      </c>
      <c r="AM36" s="490">
        <v>4</v>
      </c>
    </row>
    <row r="37" spans="1:39" ht="12.75" customHeight="1">
      <c r="A37" s="472"/>
      <c r="B37" s="491">
        <v>2</v>
      </c>
      <c r="C37" s="403" t="s">
        <v>70</v>
      </c>
      <c r="D37" s="492">
        <v>3</v>
      </c>
      <c r="E37" s="493" t="str">
        <f>+B7</f>
        <v>Großbottwar 1</v>
      </c>
      <c r="F37" s="403" t="s">
        <v>70</v>
      </c>
      <c r="G37" s="229" t="str">
        <f>+B9</f>
        <v>Freiberg</v>
      </c>
      <c r="H37" s="607"/>
      <c r="I37" s="495">
        <v>4</v>
      </c>
      <c r="J37" s="138" t="s">
        <v>3</v>
      </c>
      <c r="K37" s="387">
        <v>0</v>
      </c>
      <c r="L37" s="588"/>
      <c r="M37" s="589"/>
      <c r="N37" s="589"/>
      <c r="S37" s="496"/>
      <c r="T37" s="230">
        <v>2</v>
      </c>
      <c r="U37" s="409" t="s">
        <v>70</v>
      </c>
      <c r="V37" s="230">
        <v>8</v>
      </c>
      <c r="W37" s="497" t="str">
        <f>+B7</f>
        <v>Großbottwar 1</v>
      </c>
      <c r="X37" s="269"/>
      <c r="Y37" s="269"/>
      <c r="Z37" s="269"/>
      <c r="AA37" s="269"/>
      <c r="AB37" s="269"/>
      <c r="AC37" s="269"/>
      <c r="AD37" s="409" t="s">
        <v>70</v>
      </c>
      <c r="AE37" s="228">
        <f>+B19</f>
        <v>0</v>
      </c>
      <c r="AF37" s="269"/>
      <c r="AG37" s="269"/>
      <c r="AH37" s="269"/>
      <c r="AI37" s="269"/>
      <c r="AJ37" s="269"/>
      <c r="AK37" s="498"/>
      <c r="AL37" s="452" t="s">
        <v>3</v>
      </c>
      <c r="AM37" s="499"/>
    </row>
    <row r="38" spans="1:39" ht="12.75" customHeight="1">
      <c r="A38" s="608"/>
      <c r="B38" s="501">
        <v>1</v>
      </c>
      <c r="C38" s="609" t="s">
        <v>70</v>
      </c>
      <c r="D38" s="503">
        <v>4</v>
      </c>
      <c r="E38" s="504" t="str">
        <f>+B5</f>
        <v>Hofen 1</v>
      </c>
      <c r="F38" s="505" t="s">
        <v>70</v>
      </c>
      <c r="G38" s="405" t="str">
        <f>+B11</f>
        <v>Großbottwar 2</v>
      </c>
      <c r="H38" s="506"/>
      <c r="I38" s="507">
        <v>4</v>
      </c>
      <c r="J38" s="386" t="s">
        <v>3</v>
      </c>
      <c r="K38" s="457">
        <v>3</v>
      </c>
      <c r="L38" s="588"/>
      <c r="M38" s="589"/>
      <c r="N38" s="589"/>
      <c r="S38" s="496"/>
      <c r="T38" s="508">
        <v>4</v>
      </c>
      <c r="U38" s="609" t="s">
        <v>70</v>
      </c>
      <c r="V38" s="508">
        <v>7</v>
      </c>
      <c r="W38" s="509" t="str">
        <f>+B11</f>
        <v>Großbottwar 2</v>
      </c>
      <c r="X38" s="269"/>
      <c r="Y38" s="269"/>
      <c r="Z38" s="269"/>
      <c r="AA38" s="269"/>
      <c r="AB38" s="269"/>
      <c r="AC38" s="269"/>
      <c r="AD38" s="609" t="s">
        <v>70</v>
      </c>
      <c r="AE38" s="228" t="str">
        <f>+B17</f>
        <v>Ötisheim</v>
      </c>
      <c r="AF38" s="269"/>
      <c r="AG38" s="269"/>
      <c r="AH38" s="269"/>
      <c r="AI38" s="269"/>
      <c r="AJ38" s="269"/>
      <c r="AK38" s="498">
        <v>1</v>
      </c>
      <c r="AL38" s="452" t="s">
        <v>3</v>
      </c>
      <c r="AM38" s="499">
        <v>4</v>
      </c>
    </row>
    <row r="39" spans="1:39" ht="12.75" customHeight="1" thickBot="1">
      <c r="A39" s="608"/>
      <c r="B39" s="510">
        <v>5</v>
      </c>
      <c r="C39" s="602" t="s">
        <v>70</v>
      </c>
      <c r="D39" s="434">
        <v>7</v>
      </c>
      <c r="E39" s="426" t="str">
        <f>+B13</f>
        <v>Hofen 2</v>
      </c>
      <c r="F39" s="511" t="s">
        <v>70</v>
      </c>
      <c r="G39" s="426" t="str">
        <f>+B17</f>
        <v>Ötisheim</v>
      </c>
      <c r="H39" s="244"/>
      <c r="I39" s="512">
        <v>0</v>
      </c>
      <c r="J39" s="217" t="s">
        <v>3</v>
      </c>
      <c r="K39" s="464">
        <v>4</v>
      </c>
      <c r="L39" s="589"/>
      <c r="M39" s="589"/>
      <c r="N39" s="589"/>
      <c r="S39" s="513"/>
      <c r="T39" s="432">
        <v>5</v>
      </c>
      <c r="U39" s="602" t="s">
        <v>70</v>
      </c>
      <c r="V39" s="432">
        <v>6</v>
      </c>
      <c r="W39" s="514" t="str">
        <f>+B13</f>
        <v>Hofen 2</v>
      </c>
      <c r="X39" s="244"/>
      <c r="Y39" s="244"/>
      <c r="Z39" s="244"/>
      <c r="AA39" s="244"/>
      <c r="AB39" s="244"/>
      <c r="AC39" s="244"/>
      <c r="AD39" s="602" t="s">
        <v>70</v>
      </c>
      <c r="AE39" s="231" t="str">
        <f>+B15</f>
        <v>Großvillars</v>
      </c>
      <c r="AF39" s="244"/>
      <c r="AG39" s="244"/>
      <c r="AH39" s="244"/>
      <c r="AI39" s="244"/>
      <c r="AJ39" s="244"/>
      <c r="AK39" s="515">
        <v>4</v>
      </c>
      <c r="AL39" s="470" t="s">
        <v>3</v>
      </c>
      <c r="AM39" s="516">
        <v>1</v>
      </c>
    </row>
    <row r="40" spans="1:39" ht="12.75" customHeight="1">
      <c r="A40" s="589"/>
      <c r="B40" s="465"/>
      <c r="C40" s="601"/>
      <c r="D40" s="465"/>
      <c r="E40" s="131"/>
      <c r="F40" s="601"/>
      <c r="G40" s="131"/>
      <c r="H40" s="598"/>
      <c r="I40" s="443"/>
      <c r="J40" s="444"/>
      <c r="K40" s="443"/>
      <c r="L40" s="589"/>
      <c r="AM40" s="517"/>
    </row>
    <row r="41" spans="1:37" ht="12.75" customHeight="1" thickBot="1">
      <c r="A41" s="235"/>
      <c r="B41" s="423"/>
      <c r="C41" s="518" t="s">
        <v>96</v>
      </c>
      <c r="D41" s="423"/>
      <c r="E41" s="215"/>
      <c r="F41" s="593"/>
      <c r="G41" s="215"/>
      <c r="H41" s="603"/>
      <c r="I41" s="469"/>
      <c r="J41" s="470"/>
      <c r="K41" s="469"/>
      <c r="L41" s="589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1"/>
    </row>
    <row r="42" spans="1:36" ht="12.75" customHeight="1">
      <c r="A42" s="472"/>
      <c r="B42" s="519">
        <v>1</v>
      </c>
      <c r="C42" s="520" t="s">
        <v>70</v>
      </c>
      <c r="D42" s="521">
        <v>2</v>
      </c>
      <c r="E42" s="522" t="str">
        <f>+B5</f>
        <v>Hofen 1</v>
      </c>
      <c r="F42" s="610" t="s">
        <v>70</v>
      </c>
      <c r="G42" s="522" t="str">
        <f>+B7</f>
        <v>Großbottwar 1</v>
      </c>
      <c r="H42" s="611"/>
      <c r="I42" s="525">
        <v>0</v>
      </c>
      <c r="J42" s="452" t="s">
        <v>3</v>
      </c>
      <c r="K42" s="499">
        <v>4</v>
      </c>
      <c r="L42" s="612"/>
      <c r="S42" s="120"/>
      <c r="T42" s="235"/>
      <c r="U42" s="235"/>
      <c r="V42" s="235"/>
      <c r="W42" s="235"/>
      <c r="X42" s="235"/>
      <c r="Y42" s="120"/>
      <c r="Z42" s="527"/>
      <c r="AA42" s="235"/>
      <c r="AB42" s="117"/>
      <c r="AC42" s="528"/>
      <c r="AD42" s="235"/>
      <c r="AE42" s="235"/>
      <c r="AF42" s="117"/>
      <c r="AG42" s="117"/>
      <c r="AH42" s="120"/>
      <c r="AI42" s="120"/>
      <c r="AJ42" s="481"/>
    </row>
    <row r="43" spans="1:36" ht="12.75" customHeight="1">
      <c r="A43" s="472"/>
      <c r="B43" s="379">
        <v>3</v>
      </c>
      <c r="C43" s="403" t="s">
        <v>70</v>
      </c>
      <c r="D43" s="381">
        <v>7</v>
      </c>
      <c r="E43" s="382" t="str">
        <f>+B9</f>
        <v>Freiberg</v>
      </c>
      <c r="F43" s="591" t="s">
        <v>70</v>
      </c>
      <c r="G43" s="382" t="str">
        <f>+B17</f>
        <v>Ötisheim</v>
      </c>
      <c r="H43" s="587"/>
      <c r="I43" s="385">
        <v>0</v>
      </c>
      <c r="J43" s="386" t="s">
        <v>3</v>
      </c>
      <c r="K43" s="387">
        <v>4</v>
      </c>
      <c r="L43" s="612"/>
      <c r="S43" s="120"/>
      <c r="T43" s="235"/>
      <c r="U43" s="235"/>
      <c r="V43" s="235"/>
      <c r="W43" s="235"/>
      <c r="X43" s="235"/>
      <c r="Y43" s="120"/>
      <c r="Z43" s="527"/>
      <c r="AA43" s="235"/>
      <c r="AB43" s="117"/>
      <c r="AC43" s="528"/>
      <c r="AD43" s="235"/>
      <c r="AE43" s="235"/>
      <c r="AF43" s="117"/>
      <c r="AG43" s="117"/>
      <c r="AH43" s="120"/>
      <c r="AI43" s="120"/>
      <c r="AJ43" s="481"/>
    </row>
    <row r="44" spans="1:36" ht="12.75" customHeight="1">
      <c r="A44" s="529"/>
      <c r="B44" s="379">
        <v>4</v>
      </c>
      <c r="C44" s="403" t="s">
        <v>70</v>
      </c>
      <c r="D44" s="381">
        <v>6</v>
      </c>
      <c r="E44" s="405" t="str">
        <f>+B11</f>
        <v>Großbottwar 2</v>
      </c>
      <c r="F44" s="591" t="s">
        <v>70</v>
      </c>
      <c r="G44" s="405" t="str">
        <f>+B15</f>
        <v>Großvillars</v>
      </c>
      <c r="H44" s="587"/>
      <c r="I44" s="385">
        <v>3</v>
      </c>
      <c r="J44" s="386" t="s">
        <v>3</v>
      </c>
      <c r="K44" s="387">
        <v>4</v>
      </c>
      <c r="L44" s="517"/>
      <c r="S44" s="120"/>
      <c r="T44" s="235"/>
      <c r="U44" s="235"/>
      <c r="V44" s="235"/>
      <c r="W44" s="235"/>
      <c r="X44" s="235"/>
      <c r="Y44" s="120"/>
      <c r="Z44" s="527"/>
      <c r="AA44" s="235"/>
      <c r="AB44" s="117"/>
      <c r="AC44" s="528"/>
      <c r="AD44" s="235"/>
      <c r="AE44" s="235"/>
      <c r="AF44" s="117"/>
      <c r="AG44" s="117"/>
      <c r="AH44" s="120"/>
      <c r="AI44" s="120"/>
      <c r="AJ44" s="481"/>
    </row>
    <row r="45" spans="1:36" ht="12.75" customHeight="1" thickBot="1">
      <c r="A45" s="529"/>
      <c r="B45" s="510">
        <v>5</v>
      </c>
      <c r="C45" s="602" t="s">
        <v>70</v>
      </c>
      <c r="D45" s="432">
        <v>8</v>
      </c>
      <c r="E45" s="514" t="str">
        <f>+B13</f>
        <v>Hofen 2</v>
      </c>
      <c r="F45" s="602" t="s">
        <v>70</v>
      </c>
      <c r="G45" s="231">
        <f>+B19</f>
        <v>0</v>
      </c>
      <c r="H45" s="613"/>
      <c r="I45" s="515"/>
      <c r="J45" s="470" t="s">
        <v>3</v>
      </c>
      <c r="K45" s="516"/>
      <c r="L45" s="517"/>
      <c r="S45" s="117"/>
      <c r="T45" s="235"/>
      <c r="U45" s="235"/>
      <c r="V45" s="235"/>
      <c r="W45" s="235"/>
      <c r="X45" s="235"/>
      <c r="Y45" s="117"/>
      <c r="Z45" s="527"/>
      <c r="AA45" s="235"/>
      <c r="AB45" s="117"/>
      <c r="AC45" s="117"/>
      <c r="AD45" s="235"/>
      <c r="AE45" s="235"/>
      <c r="AF45" s="117"/>
      <c r="AG45" s="117"/>
      <c r="AH45" s="117"/>
      <c r="AI45" s="117"/>
      <c r="AJ45" s="481"/>
    </row>
    <row r="46" spans="9:13" ht="6.75" customHeight="1">
      <c r="I46"/>
      <c r="M46" s="531"/>
    </row>
    <row r="47" spans="2:29" ht="19.5" thickBot="1">
      <c r="B47" s="4" t="s">
        <v>71</v>
      </c>
      <c r="C47" s="244"/>
      <c r="D47" s="244"/>
      <c r="E47" s="244"/>
      <c r="F47" s="244">
        <f>$G$2</f>
        <v>0</v>
      </c>
      <c r="G47" s="244"/>
      <c r="I47"/>
      <c r="P47" s="242"/>
      <c r="Z47" s="244"/>
      <c r="AA47" s="244"/>
      <c r="AB47" s="244"/>
      <c r="AC47" s="244"/>
    </row>
    <row r="48" spans="2:45" ht="16.5" thickBot="1">
      <c r="B48" s="532" t="s">
        <v>5</v>
      </c>
      <c r="C48" s="533"/>
      <c r="D48" s="533"/>
      <c r="E48" s="533"/>
      <c r="F48" s="534"/>
      <c r="G48" s="535" t="s">
        <v>79</v>
      </c>
      <c r="H48" s="536"/>
      <c r="I48" s="536"/>
      <c r="J48" s="536"/>
      <c r="K48" s="536"/>
      <c r="L48" s="533"/>
      <c r="M48" s="533"/>
      <c r="N48" s="533"/>
      <c r="O48" s="533"/>
      <c r="P48" s="537"/>
      <c r="Q48" s="533"/>
      <c r="R48" s="533"/>
      <c r="S48" s="534"/>
      <c r="T48" s="656" t="s">
        <v>1</v>
      </c>
      <c r="U48" s="657"/>
      <c r="V48" s="658"/>
      <c r="W48" s="659" t="s">
        <v>10</v>
      </c>
      <c r="X48" s="657"/>
      <c r="Y48" s="657"/>
      <c r="Z48" s="533"/>
      <c r="AA48" s="533"/>
      <c r="AB48" s="534"/>
      <c r="AC48" s="660" t="s">
        <v>2</v>
      </c>
      <c r="AD48" s="661"/>
      <c r="AE48" s="662"/>
      <c r="AO48" s="235"/>
      <c r="AP48" s="235"/>
      <c r="AQ48" s="235"/>
      <c r="AR48" s="235"/>
      <c r="AS48" s="235"/>
    </row>
    <row r="49" spans="2:45" ht="15.75">
      <c r="B49" s="538" t="str">
        <f>$B$7</f>
        <v>Großbottwar 1</v>
      </c>
      <c r="D49" s="235"/>
      <c r="E49" s="235"/>
      <c r="F49" s="374"/>
      <c r="G49" s="12"/>
      <c r="H49" s="539"/>
      <c r="I49" s="539"/>
      <c r="J49" s="539"/>
      <c r="K49" s="539"/>
      <c r="L49" s="235"/>
      <c r="N49" s="235"/>
      <c r="O49" s="235"/>
      <c r="P49" s="540">
        <f aca="true" t="shared" si="0" ref="P49:P55">SUM(W49-Z49)</f>
        <v>21</v>
      </c>
      <c r="Q49" s="541"/>
      <c r="R49" s="541"/>
      <c r="S49" s="542"/>
      <c r="T49" s="543">
        <f>$AF$7</f>
        <v>6</v>
      </c>
      <c r="U49" s="544" t="s">
        <v>3</v>
      </c>
      <c r="V49" s="544">
        <f>$AH$7</f>
        <v>0</v>
      </c>
      <c r="W49" s="545">
        <f>$AI$7</f>
        <v>24</v>
      </c>
      <c r="X49" s="546"/>
      <c r="Y49" s="544" t="s">
        <v>3</v>
      </c>
      <c r="Z49" s="547">
        <f>$AK$7</f>
        <v>3</v>
      </c>
      <c r="AA49" s="546"/>
      <c r="AB49" s="374"/>
      <c r="AC49" s="667">
        <v>1</v>
      </c>
      <c r="AD49" s="668"/>
      <c r="AE49" s="548"/>
      <c r="AO49" s="235"/>
      <c r="AP49" s="539"/>
      <c r="AQ49" s="235"/>
      <c r="AR49" s="235"/>
      <c r="AS49" s="235"/>
    </row>
    <row r="50" spans="2:45" ht="15.75">
      <c r="B50" s="549" t="s">
        <v>22</v>
      </c>
      <c r="C50" s="235"/>
      <c r="D50" s="235"/>
      <c r="E50" s="235"/>
      <c r="F50" s="374"/>
      <c r="G50" s="12"/>
      <c r="H50" s="539"/>
      <c r="I50" s="539"/>
      <c r="J50" s="539"/>
      <c r="K50" s="539"/>
      <c r="L50" s="235"/>
      <c r="M50" s="235"/>
      <c r="N50" s="235"/>
      <c r="O50" s="235"/>
      <c r="P50" s="540">
        <f t="shared" si="0"/>
        <v>17</v>
      </c>
      <c r="Q50" s="541"/>
      <c r="R50" s="541"/>
      <c r="S50" s="542"/>
      <c r="T50" s="543">
        <v>5</v>
      </c>
      <c r="U50" s="544" t="s">
        <v>3</v>
      </c>
      <c r="V50" s="544">
        <v>1</v>
      </c>
      <c r="W50" s="545">
        <v>23</v>
      </c>
      <c r="X50" s="546"/>
      <c r="Y50" s="544" t="s">
        <v>3</v>
      </c>
      <c r="Z50" s="547">
        <v>6</v>
      </c>
      <c r="AA50" s="546"/>
      <c r="AB50" s="374"/>
      <c r="AC50" s="663">
        <v>2</v>
      </c>
      <c r="AD50" s="664"/>
      <c r="AE50" s="374"/>
      <c r="AO50" s="235"/>
      <c r="AP50" s="539"/>
      <c r="AQ50" s="235"/>
      <c r="AR50" s="235"/>
      <c r="AS50" s="235"/>
    </row>
    <row r="51" spans="2:45" ht="15.75">
      <c r="B51" s="549" t="s">
        <v>85</v>
      </c>
      <c r="C51" s="235"/>
      <c r="D51" s="235"/>
      <c r="E51" s="235"/>
      <c r="F51" s="374"/>
      <c r="G51" s="12"/>
      <c r="H51" s="539"/>
      <c r="I51" s="539"/>
      <c r="J51" s="539"/>
      <c r="K51" s="539"/>
      <c r="L51" s="235"/>
      <c r="M51" s="235"/>
      <c r="N51" s="235"/>
      <c r="O51" s="235"/>
      <c r="P51" s="540">
        <f t="shared" si="0"/>
        <v>-1</v>
      </c>
      <c r="Q51" s="541"/>
      <c r="R51" s="541"/>
      <c r="S51" s="542"/>
      <c r="T51" s="543">
        <v>4</v>
      </c>
      <c r="U51" s="544" t="s">
        <v>3</v>
      </c>
      <c r="V51" s="544">
        <v>2</v>
      </c>
      <c r="W51" s="545">
        <v>16</v>
      </c>
      <c r="X51" s="546"/>
      <c r="Y51" s="544" t="s">
        <v>3</v>
      </c>
      <c r="Z51" s="547">
        <v>17</v>
      </c>
      <c r="AA51" s="546"/>
      <c r="AB51" s="374"/>
      <c r="AC51" s="663">
        <v>3</v>
      </c>
      <c r="AD51" s="664"/>
      <c r="AE51" s="374"/>
      <c r="AO51" s="235"/>
      <c r="AP51" s="539"/>
      <c r="AQ51" s="235"/>
      <c r="AR51" s="235"/>
      <c r="AS51" s="235"/>
    </row>
    <row r="52" spans="2:45" ht="15.75">
      <c r="B52" s="549" t="s">
        <v>32</v>
      </c>
      <c r="C52" s="235"/>
      <c r="D52" s="235"/>
      <c r="E52" s="235"/>
      <c r="F52" s="374"/>
      <c r="G52" s="12"/>
      <c r="H52" s="539"/>
      <c r="I52" s="539"/>
      <c r="J52" s="539"/>
      <c r="K52" s="539"/>
      <c r="L52" s="235"/>
      <c r="M52" s="235"/>
      <c r="N52" s="235"/>
      <c r="O52" s="235"/>
      <c r="P52" s="540">
        <f t="shared" si="0"/>
        <v>0</v>
      </c>
      <c r="Q52" s="541"/>
      <c r="R52" s="541"/>
      <c r="S52" s="542"/>
      <c r="T52" s="543">
        <v>3</v>
      </c>
      <c r="U52" s="544" t="s">
        <v>3</v>
      </c>
      <c r="V52" s="544">
        <v>3</v>
      </c>
      <c r="W52" s="545">
        <v>16</v>
      </c>
      <c r="X52" s="546"/>
      <c r="Y52" s="544" t="s">
        <v>3</v>
      </c>
      <c r="Z52" s="547">
        <v>16</v>
      </c>
      <c r="AA52" s="546"/>
      <c r="AB52" s="374"/>
      <c r="AC52" s="663">
        <v>4</v>
      </c>
      <c r="AD52" s="664"/>
      <c r="AE52" s="374"/>
      <c r="AO52" s="235"/>
      <c r="AP52" s="539"/>
      <c r="AQ52" s="235"/>
      <c r="AR52" s="235"/>
      <c r="AS52" s="235"/>
    </row>
    <row r="53" spans="2:45" ht="15.75">
      <c r="B53" s="549" t="s">
        <v>4</v>
      </c>
      <c r="C53" s="235"/>
      <c r="D53" s="235"/>
      <c r="E53" s="235"/>
      <c r="F53" s="374"/>
      <c r="G53" s="12"/>
      <c r="H53" s="539"/>
      <c r="I53" s="539"/>
      <c r="J53" s="539"/>
      <c r="K53" s="539"/>
      <c r="L53" s="235"/>
      <c r="M53" s="235"/>
      <c r="N53" s="235"/>
      <c r="O53" s="235"/>
      <c r="P53" s="540">
        <f t="shared" si="0"/>
        <v>-10</v>
      </c>
      <c r="Q53" s="541"/>
      <c r="R53" s="541"/>
      <c r="S53" s="542"/>
      <c r="T53" s="543">
        <v>1</v>
      </c>
      <c r="U53" s="544" t="s">
        <v>3</v>
      </c>
      <c r="V53" s="544">
        <v>5</v>
      </c>
      <c r="W53" s="545">
        <v>13</v>
      </c>
      <c r="X53" s="546"/>
      <c r="Y53" s="544" t="s">
        <v>3</v>
      </c>
      <c r="Z53" s="547">
        <v>23</v>
      </c>
      <c r="AA53" s="546"/>
      <c r="AB53" s="374"/>
      <c r="AC53" s="663">
        <v>5</v>
      </c>
      <c r="AD53" s="664"/>
      <c r="AE53" s="374"/>
      <c r="AO53" s="235"/>
      <c r="AP53" s="539"/>
      <c r="AQ53" s="235"/>
      <c r="AR53" s="235"/>
      <c r="AS53" s="235"/>
    </row>
    <row r="54" spans="2:45" ht="15.75">
      <c r="B54" s="549" t="str">
        <f>$B$13</f>
        <v>Hofen 2</v>
      </c>
      <c r="C54" s="235"/>
      <c r="D54" s="235"/>
      <c r="E54" s="235"/>
      <c r="F54" s="374"/>
      <c r="G54" s="12"/>
      <c r="H54" s="539"/>
      <c r="I54" s="539"/>
      <c r="J54" s="539"/>
      <c r="K54" s="539"/>
      <c r="L54" s="235"/>
      <c r="M54" s="235"/>
      <c r="N54" s="235"/>
      <c r="O54" s="235"/>
      <c r="P54" s="540">
        <f t="shared" si="0"/>
        <v>-12</v>
      </c>
      <c r="Q54" s="541"/>
      <c r="R54" s="541"/>
      <c r="S54" s="542"/>
      <c r="T54" s="543">
        <f>$AF$13</f>
        <v>1</v>
      </c>
      <c r="U54" s="544" t="s">
        <v>3</v>
      </c>
      <c r="V54" s="544">
        <f>$AH$13</f>
        <v>5</v>
      </c>
      <c r="W54" s="545">
        <f>$AI$13</f>
        <v>9</v>
      </c>
      <c r="X54" s="546"/>
      <c r="Y54" s="544" t="s">
        <v>3</v>
      </c>
      <c r="Z54" s="547">
        <f>$AK$13</f>
        <v>21</v>
      </c>
      <c r="AA54" s="546"/>
      <c r="AB54" s="374"/>
      <c r="AC54" s="663">
        <v>6</v>
      </c>
      <c r="AD54" s="664"/>
      <c r="AE54" s="374"/>
      <c r="AO54" s="235"/>
      <c r="AP54" s="539"/>
      <c r="AQ54" s="235"/>
      <c r="AR54" s="235"/>
      <c r="AS54" s="235"/>
    </row>
    <row r="55" spans="2:45" ht="15.75">
      <c r="B55" s="549" t="s">
        <v>67</v>
      </c>
      <c r="C55" s="235"/>
      <c r="D55" s="235"/>
      <c r="E55" s="235"/>
      <c r="F55" s="374"/>
      <c r="G55" s="12" t="str">
        <f>$B$20</f>
        <v> </v>
      </c>
      <c r="H55" s="235"/>
      <c r="J55" s="235"/>
      <c r="K55" s="235"/>
      <c r="L55" s="235"/>
      <c r="M55" s="235"/>
      <c r="N55" s="235"/>
      <c r="O55" s="235"/>
      <c r="P55" s="540">
        <f t="shared" si="0"/>
        <v>-15</v>
      </c>
      <c r="Q55" s="541"/>
      <c r="R55" s="541"/>
      <c r="S55" s="542"/>
      <c r="T55" s="543">
        <v>1</v>
      </c>
      <c r="U55" s="544" t="s">
        <v>3</v>
      </c>
      <c r="V55" s="544">
        <v>5</v>
      </c>
      <c r="W55" s="545">
        <v>8</v>
      </c>
      <c r="X55" s="546"/>
      <c r="Y55" s="544" t="s">
        <v>3</v>
      </c>
      <c r="Z55" s="547">
        <v>23</v>
      </c>
      <c r="AA55" s="546"/>
      <c r="AB55" s="374"/>
      <c r="AC55" s="663">
        <v>7</v>
      </c>
      <c r="AD55" s="664"/>
      <c r="AE55" s="374"/>
      <c r="AO55" s="235"/>
      <c r="AP55" s="539"/>
      <c r="AQ55" s="235"/>
      <c r="AR55" s="235"/>
      <c r="AS55" s="235"/>
    </row>
    <row r="56" spans="2:45" ht="16.5" thickBot="1">
      <c r="B56" s="550"/>
      <c r="C56" s="244"/>
      <c r="D56" s="244"/>
      <c r="E56" s="244"/>
      <c r="F56" s="551"/>
      <c r="G56" s="552" t="str">
        <f>$B$18</f>
        <v> </v>
      </c>
      <c r="H56" s="553"/>
      <c r="I56" s="553"/>
      <c r="J56" s="553"/>
      <c r="K56" s="553"/>
      <c r="L56" s="244"/>
      <c r="M56" s="244"/>
      <c r="N56" s="244"/>
      <c r="O56" s="244"/>
      <c r="P56" s="554"/>
      <c r="Q56" s="555"/>
      <c r="R56" s="555"/>
      <c r="S56" s="556"/>
      <c r="T56" s="557"/>
      <c r="U56" s="558" t="s">
        <v>3</v>
      </c>
      <c r="V56" s="558"/>
      <c r="W56" s="559"/>
      <c r="X56" s="555"/>
      <c r="Y56" s="558" t="s">
        <v>3</v>
      </c>
      <c r="Z56" s="560"/>
      <c r="AA56" s="555"/>
      <c r="AB56" s="551"/>
      <c r="AC56" s="665"/>
      <c r="AD56" s="666"/>
      <c r="AE56" s="551"/>
      <c r="AO56" s="235"/>
      <c r="AP56" s="235"/>
      <c r="AQ56" s="235"/>
      <c r="AR56" s="235"/>
      <c r="AS56" s="235"/>
    </row>
    <row r="57" spans="9:28" ht="13.5" thickBot="1">
      <c r="I57"/>
      <c r="T57" s="532">
        <f>SUM(T49:T56)</f>
        <v>21</v>
      </c>
      <c r="U57" s="561" t="s">
        <v>3</v>
      </c>
      <c r="V57" s="535">
        <f>SUM(V49:V56)</f>
        <v>21</v>
      </c>
      <c r="W57" s="562">
        <f>SUM(W49:W56)</f>
        <v>109</v>
      </c>
      <c r="X57" s="563"/>
      <c r="Y57" s="561" t="s">
        <v>3</v>
      </c>
      <c r="Z57" s="564">
        <f>SUM(Z49:Z56)</f>
        <v>109</v>
      </c>
      <c r="AA57" s="563"/>
      <c r="AB57" s="534"/>
    </row>
  </sheetData>
  <sheetProtection password="C65E"/>
  <mergeCells count="14">
    <mergeCell ref="AC55:AD55"/>
    <mergeCell ref="AC56:AD56"/>
    <mergeCell ref="AC49:AD49"/>
    <mergeCell ref="AC50:AD50"/>
    <mergeCell ref="AC51:AD51"/>
    <mergeCell ref="AC52:AD52"/>
    <mergeCell ref="AC53:AD53"/>
    <mergeCell ref="AC54:AD54"/>
    <mergeCell ref="AF4:AH4"/>
    <mergeCell ref="AI4:AK4"/>
    <mergeCell ref="AL4:AM4"/>
    <mergeCell ref="T48:V48"/>
    <mergeCell ref="W48:Y48"/>
    <mergeCell ref="AC48:AE48"/>
  </mergeCells>
  <printOptions/>
  <pageMargins left="0.1968503937007874" right="0.1968503937007874" top="0.3937007874015748" bottom="0.3937007874015748" header="0.5118110236220472" footer="0.5118110236220472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A35"/>
  <sheetViews>
    <sheetView zoomScalePageLayoutView="0" workbookViewId="0" topLeftCell="A1">
      <selection activeCell="R34" sqref="R34"/>
    </sheetView>
  </sheetViews>
  <sheetFormatPr defaultColWidth="11.421875" defaultRowHeight="12.75"/>
  <cols>
    <col min="1" max="1" width="4.7109375" style="28" customWidth="1"/>
    <col min="2" max="4" width="1.8515625" style="28" customWidth="1"/>
    <col min="5" max="5" width="12.7109375" style="28" customWidth="1"/>
    <col min="6" max="6" width="1.7109375" style="28" customWidth="1"/>
    <col min="7" max="7" width="14.7109375" style="28" customWidth="1"/>
    <col min="8" max="8" width="2.00390625" style="28" customWidth="1"/>
    <col min="9" max="9" width="2.00390625" style="117" customWidth="1"/>
    <col min="10" max="10" width="2.00390625" style="28" customWidth="1"/>
    <col min="11" max="11" width="1.8515625" style="28" customWidth="1"/>
    <col min="12" max="12" width="2.00390625" style="28" customWidth="1"/>
    <col min="13" max="13" width="1.8515625" style="28" customWidth="1"/>
    <col min="14" max="24" width="2.00390625" style="28" customWidth="1"/>
    <col min="25" max="25" width="1.8515625" style="28" customWidth="1"/>
    <col min="26" max="26" width="3.00390625" style="28" customWidth="1"/>
    <col min="27" max="27" width="1.8515625" style="28" customWidth="1"/>
    <col min="28" max="28" width="2.7109375" style="28" customWidth="1"/>
    <col min="29" max="29" width="3.28125" style="28" customWidth="1"/>
    <col min="30" max="30" width="1.8515625" style="28" customWidth="1"/>
    <col min="31" max="31" width="3.28125" style="28" customWidth="1"/>
    <col min="32" max="32" width="1.8515625" style="28" customWidth="1"/>
    <col min="33" max="33" width="3.28125" style="28" customWidth="1"/>
    <col min="34" max="34" width="1.8515625" style="28" customWidth="1"/>
    <col min="35" max="36" width="10.7109375" style="28" customWidth="1"/>
    <col min="37" max="38" width="11.421875" style="28" customWidth="1"/>
    <col min="39" max="39" width="6.8515625" style="28" customWidth="1"/>
    <col min="40" max="41" width="10.7109375" style="28" customWidth="1"/>
    <col min="42" max="47" width="11.421875" style="28" customWidth="1"/>
    <col min="48" max="48" width="6.8515625" style="28" customWidth="1"/>
    <col min="49" max="56" width="11.421875" style="28" customWidth="1"/>
    <col min="57" max="57" width="6.8515625" style="28" customWidth="1"/>
    <col min="58" max="65" width="11.421875" style="28" customWidth="1"/>
    <col min="66" max="66" width="6.8515625" style="28" customWidth="1"/>
    <col min="67" max="74" width="11.421875" style="28" customWidth="1"/>
    <col min="75" max="75" width="6.8515625" style="28" customWidth="1"/>
    <col min="76" max="16384" width="11.421875" style="28" customWidth="1"/>
  </cols>
  <sheetData>
    <row r="1" spans="1:34" ht="30.75" thickBot="1">
      <c r="A1" s="22" t="s">
        <v>115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568"/>
      <c r="AC1" s="568"/>
      <c r="AD1" s="568"/>
      <c r="AE1" s="568"/>
      <c r="AF1" s="568"/>
      <c r="AG1" s="568"/>
      <c r="AH1" s="570"/>
    </row>
    <row r="4" spans="1:33" ht="15.75" customHeight="1">
      <c r="A4" s="569" t="s">
        <v>63</v>
      </c>
      <c r="B4" s="569"/>
      <c r="C4" s="569"/>
      <c r="D4" s="569"/>
      <c r="E4" s="569"/>
      <c r="F4" s="26"/>
      <c r="I4" s="28"/>
      <c r="Z4" s="27"/>
      <c r="AA4" s="27"/>
      <c r="AB4" s="27"/>
      <c r="AC4" s="27"/>
      <c r="AD4" s="27"/>
      <c r="AE4" s="27"/>
      <c r="AF4" s="27"/>
      <c r="AG4" s="27"/>
    </row>
    <row r="5" spans="1:34" ht="16.5" thickBot="1">
      <c r="A5" s="29"/>
      <c r="B5" s="30"/>
      <c r="C5" s="30"/>
      <c r="D5" s="30"/>
      <c r="E5" s="31"/>
      <c r="F5" s="30"/>
      <c r="G5" s="30"/>
      <c r="H5" s="30"/>
      <c r="I5" s="32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</row>
    <row r="6" spans="1:34" ht="15.75">
      <c r="A6" s="567" t="s">
        <v>69</v>
      </c>
      <c r="B6" s="33" t="s">
        <v>79</v>
      </c>
      <c r="C6" s="34"/>
      <c r="D6" s="35"/>
      <c r="E6" s="566"/>
      <c r="F6" s="565"/>
      <c r="G6" s="36"/>
      <c r="H6" s="37"/>
      <c r="I6" s="38">
        <v>1</v>
      </c>
      <c r="J6" s="39"/>
      <c r="K6" s="37"/>
      <c r="L6" s="38">
        <v>2</v>
      </c>
      <c r="M6" s="39"/>
      <c r="N6" s="37"/>
      <c r="O6" s="38">
        <v>3</v>
      </c>
      <c r="P6" s="39"/>
      <c r="Q6" s="40"/>
      <c r="R6" s="38">
        <v>4</v>
      </c>
      <c r="S6" s="38"/>
      <c r="T6" s="41"/>
      <c r="U6" s="38">
        <v>5</v>
      </c>
      <c r="V6" s="39"/>
      <c r="W6" s="40"/>
      <c r="X6" s="38">
        <v>6</v>
      </c>
      <c r="Y6" s="39"/>
      <c r="Z6" s="42"/>
      <c r="AA6" s="42" t="s">
        <v>87</v>
      </c>
      <c r="AB6" s="39"/>
      <c r="AC6" s="39"/>
      <c r="AD6" s="43" t="s">
        <v>88</v>
      </c>
      <c r="AE6" s="40"/>
      <c r="AF6" s="44"/>
      <c r="AG6" s="45" t="s">
        <v>2</v>
      </c>
      <c r="AH6" s="46"/>
    </row>
    <row r="7" spans="1:34" ht="15.75" customHeight="1">
      <c r="A7" s="643">
        <v>1</v>
      </c>
      <c r="B7" s="637" t="s">
        <v>105</v>
      </c>
      <c r="C7" s="645"/>
      <c r="D7" s="645"/>
      <c r="E7" s="645"/>
      <c r="F7" s="645"/>
      <c r="G7" s="646"/>
      <c r="H7" s="49"/>
      <c r="I7" s="50"/>
      <c r="J7" s="51"/>
      <c r="K7" s="52">
        <f>+H34</f>
        <v>4</v>
      </c>
      <c r="L7" s="53" t="s">
        <v>3</v>
      </c>
      <c r="M7" s="54">
        <f>+J34</f>
        <v>0</v>
      </c>
      <c r="N7" s="52">
        <f>+AF28</f>
        <v>4</v>
      </c>
      <c r="O7" s="53" t="s">
        <v>3</v>
      </c>
      <c r="P7" s="54">
        <f>+AH28</f>
        <v>1</v>
      </c>
      <c r="Q7" s="52">
        <f>+H28</f>
        <v>2</v>
      </c>
      <c r="R7" s="53" t="s">
        <v>3</v>
      </c>
      <c r="S7" s="55">
        <f>+J28</f>
        <v>4</v>
      </c>
      <c r="T7" s="52">
        <f>+AF24</f>
        <v>4</v>
      </c>
      <c r="U7" s="53" t="s">
        <v>3</v>
      </c>
      <c r="V7" s="55">
        <f>+AH24</f>
        <v>0</v>
      </c>
      <c r="W7" s="52">
        <f>+H22</f>
        <v>4</v>
      </c>
      <c r="X7" s="53" t="s">
        <v>3</v>
      </c>
      <c r="Y7" s="55">
        <f>+J22</f>
        <v>1</v>
      </c>
      <c r="Z7" s="56">
        <f>SUM(K8,N8,Q8,T8,W8)/2</f>
        <v>4</v>
      </c>
      <c r="AA7" s="53" t="s">
        <v>3</v>
      </c>
      <c r="AB7" s="57">
        <f>SUM(M8,P8,S8,V8,Y8)/2</f>
        <v>1</v>
      </c>
      <c r="AC7" s="58">
        <f>SUM(H7,K7,N7,Q7,T7,W7)</f>
        <v>18</v>
      </c>
      <c r="AD7" s="53" t="s">
        <v>3</v>
      </c>
      <c r="AE7" s="58">
        <f>SUM(J7,M7,P7,S7,V7,Y7)</f>
        <v>6</v>
      </c>
      <c r="AF7" s="59"/>
      <c r="AG7" s="60">
        <v>2</v>
      </c>
      <c r="AH7" s="61"/>
    </row>
    <row r="8" spans="1:34" ht="15.75" customHeight="1">
      <c r="A8" s="644"/>
      <c r="B8" s="647"/>
      <c r="C8" s="648"/>
      <c r="D8" s="648"/>
      <c r="E8" s="648"/>
      <c r="F8" s="648"/>
      <c r="G8" s="649"/>
      <c r="H8" s="64"/>
      <c r="I8" s="64"/>
      <c r="J8" s="65"/>
      <c r="K8" s="17">
        <f>IF(K7&gt;M7,2,0)</f>
        <v>2</v>
      </c>
      <c r="L8" s="66"/>
      <c r="M8" s="18">
        <f>IF(M7&gt;K7,2,0)</f>
        <v>0</v>
      </c>
      <c r="N8" s="17">
        <f>IF(N7&gt;P7,2,0)</f>
        <v>2</v>
      </c>
      <c r="O8" s="66"/>
      <c r="P8" s="18">
        <f>IF(P7&gt;N7,2,0)</f>
        <v>0</v>
      </c>
      <c r="Q8" s="17">
        <f>IF(Q7&gt;S7,2,0)</f>
        <v>0</v>
      </c>
      <c r="R8" s="66"/>
      <c r="S8" s="18">
        <f>IF(S7&gt;Q7,2,0)</f>
        <v>2</v>
      </c>
      <c r="T8" s="17">
        <f>IF(T7&gt;V7,2,0)</f>
        <v>2</v>
      </c>
      <c r="U8" s="66"/>
      <c r="V8" s="18">
        <f>IF(V7&gt;T7,2,0)</f>
        <v>0</v>
      </c>
      <c r="W8" s="17">
        <f>IF(W7&gt;Y7,2,0)</f>
        <v>2</v>
      </c>
      <c r="X8" s="66"/>
      <c r="Y8" s="18">
        <f>IF(Y7&gt;W7,2,0)</f>
        <v>0</v>
      </c>
      <c r="Z8" s="67"/>
      <c r="AA8" s="66"/>
      <c r="AB8" s="68"/>
      <c r="AC8" s="69"/>
      <c r="AD8" s="66"/>
      <c r="AE8" s="69"/>
      <c r="AF8" s="70"/>
      <c r="AG8" s="71"/>
      <c r="AH8" s="72"/>
    </row>
    <row r="9" spans="1:34" ht="15.75" customHeight="1">
      <c r="A9" s="47">
        <v>2</v>
      </c>
      <c r="B9" s="637" t="s">
        <v>109</v>
      </c>
      <c r="C9" s="645"/>
      <c r="D9" s="645"/>
      <c r="E9" s="645"/>
      <c r="F9" s="645"/>
      <c r="G9" s="646"/>
      <c r="H9" s="73">
        <f>+M7</f>
        <v>0</v>
      </c>
      <c r="I9" s="53" t="s">
        <v>3</v>
      </c>
      <c r="J9" s="74">
        <f>+K7</f>
        <v>4</v>
      </c>
      <c r="K9" s="75"/>
      <c r="L9" s="76"/>
      <c r="M9" s="77"/>
      <c r="N9" s="52">
        <f>+H29</f>
        <v>1</v>
      </c>
      <c r="O9" s="53" t="s">
        <v>3</v>
      </c>
      <c r="P9" s="54">
        <f>+J29</f>
        <v>4</v>
      </c>
      <c r="Q9" s="52">
        <f>+AF23</f>
        <v>0</v>
      </c>
      <c r="R9" s="53" t="s">
        <v>3</v>
      </c>
      <c r="S9" s="55">
        <f>+AH23</f>
        <v>4</v>
      </c>
      <c r="T9" s="52">
        <f>+H23</f>
        <v>3</v>
      </c>
      <c r="U9" s="53" t="s">
        <v>3</v>
      </c>
      <c r="V9" s="55">
        <f>+J23</f>
        <v>4</v>
      </c>
      <c r="W9" s="52">
        <f>+AF27</f>
        <v>4</v>
      </c>
      <c r="X9" s="53" t="s">
        <v>3</v>
      </c>
      <c r="Y9" s="55">
        <f>+AH27</f>
        <v>3</v>
      </c>
      <c r="Z9" s="56">
        <f>SUM(H10,N10,Q10,T10,W10)/2</f>
        <v>1</v>
      </c>
      <c r="AA9" s="53" t="s">
        <v>3</v>
      </c>
      <c r="AB9" s="57">
        <f>SUM(J10,P10,S10,V10,Y10)/2</f>
        <v>4</v>
      </c>
      <c r="AC9" s="58">
        <f>SUM(H23,J34,AF27,H29,AF23)</f>
        <v>8</v>
      </c>
      <c r="AD9" s="53" t="s">
        <v>3</v>
      </c>
      <c r="AE9" s="58">
        <f>SUM(J23,H34,AH27,J29,AH23)</f>
        <v>19</v>
      </c>
      <c r="AF9" s="59"/>
      <c r="AG9" s="60">
        <v>5</v>
      </c>
      <c r="AH9" s="61"/>
    </row>
    <row r="10" spans="1:34" ht="15.75" customHeight="1">
      <c r="A10" s="62"/>
      <c r="B10" s="647"/>
      <c r="C10" s="648"/>
      <c r="D10" s="648"/>
      <c r="E10" s="648"/>
      <c r="F10" s="648"/>
      <c r="G10" s="649"/>
      <c r="H10" s="17">
        <f>IF(H9&gt;J9,2,0)</f>
        <v>0</v>
      </c>
      <c r="I10" s="66"/>
      <c r="J10" s="18">
        <f>IF(J9&gt;H9,2,0)</f>
        <v>2</v>
      </c>
      <c r="K10" s="78"/>
      <c r="L10" s="79"/>
      <c r="M10" s="80"/>
      <c r="N10" s="17">
        <f>IF(N9&gt;P9,2,0)</f>
        <v>0</v>
      </c>
      <c r="O10" s="66"/>
      <c r="P10" s="18">
        <f>IF(P9&gt;N9,2,0)</f>
        <v>2</v>
      </c>
      <c r="Q10" s="17">
        <f>IF(Q9&gt;S9,2,0)</f>
        <v>0</v>
      </c>
      <c r="R10" s="66"/>
      <c r="S10" s="18">
        <f>IF(S9&gt;Q9,2,0)</f>
        <v>2</v>
      </c>
      <c r="T10" s="17">
        <f>IF(T9&gt;V9,2,0)</f>
        <v>0</v>
      </c>
      <c r="U10" s="66"/>
      <c r="V10" s="18">
        <f>IF(V9&gt;T9,2,0)</f>
        <v>2</v>
      </c>
      <c r="W10" s="17">
        <f>IF(W9&gt;Y9,2,0)</f>
        <v>2</v>
      </c>
      <c r="X10" s="66"/>
      <c r="Y10" s="18">
        <f>IF(Y9&gt;W9,2,0)</f>
        <v>0</v>
      </c>
      <c r="Z10" s="67"/>
      <c r="AA10" s="66"/>
      <c r="AB10" s="68"/>
      <c r="AC10" s="69"/>
      <c r="AD10" s="66"/>
      <c r="AE10" s="69"/>
      <c r="AF10" s="70"/>
      <c r="AG10" s="71"/>
      <c r="AH10" s="72"/>
    </row>
    <row r="11" spans="1:34" ht="15.75">
      <c r="A11" s="47">
        <v>3</v>
      </c>
      <c r="B11" s="637" t="s">
        <v>55</v>
      </c>
      <c r="C11" s="638"/>
      <c r="D11" s="638"/>
      <c r="E11" s="638"/>
      <c r="F11" s="638"/>
      <c r="G11" s="639"/>
      <c r="H11" s="73">
        <f>+P7</f>
        <v>1</v>
      </c>
      <c r="I11" s="53" t="s">
        <v>3</v>
      </c>
      <c r="J11" s="74">
        <f>+N7</f>
        <v>4</v>
      </c>
      <c r="K11" s="73">
        <f>+P9</f>
        <v>4</v>
      </c>
      <c r="L11" s="48" t="s">
        <v>3</v>
      </c>
      <c r="M11" s="74">
        <f>+N9</f>
        <v>1</v>
      </c>
      <c r="N11" s="75"/>
      <c r="O11" s="50"/>
      <c r="P11" s="81"/>
      <c r="Q11" s="52">
        <f>+H24</f>
        <v>0</v>
      </c>
      <c r="R11" s="53" t="s">
        <v>3</v>
      </c>
      <c r="S11" s="55">
        <f>+J24</f>
        <v>4</v>
      </c>
      <c r="T11" s="52">
        <f>+H33</f>
        <v>4</v>
      </c>
      <c r="U11" s="53" t="s">
        <v>3</v>
      </c>
      <c r="V11" s="54">
        <f>+J33</f>
        <v>1</v>
      </c>
      <c r="W11" s="52">
        <f>+AF22</f>
        <v>4</v>
      </c>
      <c r="X11" s="53" t="s">
        <v>3</v>
      </c>
      <c r="Y11" s="55">
        <f>+AH22</f>
        <v>1</v>
      </c>
      <c r="Z11" s="56">
        <f>SUM(H12,K12,Q12,T12,W12)/2</f>
        <v>3</v>
      </c>
      <c r="AA11" s="53" t="s">
        <v>3</v>
      </c>
      <c r="AB11" s="57">
        <f>SUM(J12,M12,S12,V12,Y12)/2</f>
        <v>2</v>
      </c>
      <c r="AC11" s="58">
        <f>SUM(H24,H33,AH28,J29,AF22)</f>
        <v>13</v>
      </c>
      <c r="AD11" s="53" t="s">
        <v>3</v>
      </c>
      <c r="AE11" s="58">
        <f>SUM(J24,J33,AF28,H29,AH22)</f>
        <v>11</v>
      </c>
      <c r="AF11" s="59"/>
      <c r="AG11" s="60">
        <v>3</v>
      </c>
      <c r="AH11" s="61"/>
    </row>
    <row r="12" spans="1:34" ht="15.75">
      <c r="A12" s="62"/>
      <c r="B12" s="640"/>
      <c r="C12" s="641"/>
      <c r="D12" s="641"/>
      <c r="E12" s="641"/>
      <c r="F12" s="641"/>
      <c r="G12" s="642"/>
      <c r="H12" s="17">
        <f>IF(H11&gt;J11,2,0)</f>
        <v>0</v>
      </c>
      <c r="I12" s="66"/>
      <c r="J12" s="18">
        <f>IF(J11&gt;H11,2,0)</f>
        <v>2</v>
      </c>
      <c r="K12" s="17">
        <f>IF(K11&gt;M11,2,0)</f>
        <v>2</v>
      </c>
      <c r="L12" s="63"/>
      <c r="M12" s="18">
        <f>IF(M11&gt;K11,2,0)</f>
        <v>0</v>
      </c>
      <c r="N12" s="78"/>
      <c r="O12" s="64"/>
      <c r="P12" s="82"/>
      <c r="Q12" s="17">
        <f>IF(Q11&gt;S11,2,0)</f>
        <v>0</v>
      </c>
      <c r="R12" s="66"/>
      <c r="S12" s="18">
        <f>IF(S11&gt;Q11,2,0)</f>
        <v>2</v>
      </c>
      <c r="T12" s="17">
        <f>IF(T11&gt;V11,2,0)</f>
        <v>2</v>
      </c>
      <c r="U12" s="66"/>
      <c r="V12" s="18">
        <f>IF(V11&gt;T11,2,0)</f>
        <v>0</v>
      </c>
      <c r="W12" s="17">
        <f>IF(W11&gt;Y11,2,0)</f>
        <v>2</v>
      </c>
      <c r="X12" s="66"/>
      <c r="Y12" s="18">
        <f>IF(Y11&gt;W11,2,0)</f>
        <v>0</v>
      </c>
      <c r="Z12" s="67"/>
      <c r="AA12" s="66"/>
      <c r="AB12" s="68"/>
      <c r="AC12" s="69"/>
      <c r="AD12" s="66"/>
      <c r="AE12" s="69"/>
      <c r="AF12" s="70"/>
      <c r="AG12" s="71"/>
      <c r="AH12" s="72"/>
    </row>
    <row r="13" spans="1:34" ht="15.75">
      <c r="A13" s="47">
        <v>4</v>
      </c>
      <c r="B13" s="637" t="s">
        <v>108</v>
      </c>
      <c r="C13" s="638"/>
      <c r="D13" s="638"/>
      <c r="E13" s="638"/>
      <c r="F13" s="638"/>
      <c r="G13" s="639"/>
      <c r="H13" s="73">
        <f>+S7</f>
        <v>4</v>
      </c>
      <c r="I13" s="53" t="s">
        <v>3</v>
      </c>
      <c r="J13" s="74">
        <f>+Q7</f>
        <v>2</v>
      </c>
      <c r="K13" s="73">
        <f>+S9</f>
        <v>4</v>
      </c>
      <c r="L13" s="48" t="s">
        <v>3</v>
      </c>
      <c r="M13" s="74">
        <f>+Q9</f>
        <v>0</v>
      </c>
      <c r="N13" s="73">
        <f>+S11</f>
        <v>4</v>
      </c>
      <c r="O13" s="53" t="s">
        <v>3</v>
      </c>
      <c r="P13" s="54">
        <f>+Q11</f>
        <v>0</v>
      </c>
      <c r="Q13" s="83"/>
      <c r="R13" s="50"/>
      <c r="S13" s="51"/>
      <c r="T13" s="52">
        <f>+AF29</f>
        <v>4</v>
      </c>
      <c r="U13" s="84" t="s">
        <v>3</v>
      </c>
      <c r="V13" s="55">
        <f>+AH29</f>
        <v>0</v>
      </c>
      <c r="W13" s="52">
        <f>+H32</f>
        <v>4</v>
      </c>
      <c r="X13" s="53" t="s">
        <v>3</v>
      </c>
      <c r="Y13" s="55">
        <f>+J32</f>
        <v>0</v>
      </c>
      <c r="Z13" s="56">
        <f>SUM(H14,K14,N14,T14,W14)/2</f>
        <v>5</v>
      </c>
      <c r="AA13" s="53" t="s">
        <v>3</v>
      </c>
      <c r="AB13" s="57">
        <f>SUM(J14,M14,P14,V14,Y14)/2</f>
        <v>0</v>
      </c>
      <c r="AC13" s="58">
        <f>SUM(J24,H32,AF29,J28,AH23)</f>
        <v>20</v>
      </c>
      <c r="AD13" s="53" t="s">
        <v>3</v>
      </c>
      <c r="AE13" s="58">
        <f>SUM(H24,J32,AH29,H28,AF23)</f>
        <v>2</v>
      </c>
      <c r="AF13" s="59"/>
      <c r="AG13" s="60">
        <v>1</v>
      </c>
      <c r="AH13" s="61"/>
    </row>
    <row r="14" spans="1:34" ht="15.75">
      <c r="A14" s="62"/>
      <c r="B14" s="640"/>
      <c r="C14" s="641"/>
      <c r="D14" s="641"/>
      <c r="E14" s="641"/>
      <c r="F14" s="641"/>
      <c r="G14" s="642"/>
      <c r="H14" s="17">
        <f>IF(H13&gt;J13,2,0)</f>
        <v>2</v>
      </c>
      <c r="I14" s="66"/>
      <c r="J14" s="18">
        <f>IF(J13&gt;H13,2,0)</f>
        <v>0</v>
      </c>
      <c r="K14" s="17">
        <f>IF(K13&gt;M13,2,0)</f>
        <v>2</v>
      </c>
      <c r="L14" s="63"/>
      <c r="M14" s="18">
        <f>IF(M13&gt;K13,2,0)</f>
        <v>0</v>
      </c>
      <c r="N14" s="17">
        <f>IF(N13&gt;P13,2,0)</f>
        <v>2</v>
      </c>
      <c r="O14" s="66"/>
      <c r="P14" s="18">
        <f>IF(P13&gt;N13,2,0)</f>
        <v>0</v>
      </c>
      <c r="Q14" s="85"/>
      <c r="R14" s="64"/>
      <c r="S14" s="64"/>
      <c r="T14" s="17">
        <f>IF(T13&gt;V13,2,0)</f>
        <v>2</v>
      </c>
      <c r="U14" s="86"/>
      <c r="V14" s="18">
        <f>IF(V13&gt;T13,2,0)</f>
        <v>0</v>
      </c>
      <c r="W14" s="17">
        <f>IF(W13&gt;Y13,2,0)</f>
        <v>2</v>
      </c>
      <c r="X14" s="66"/>
      <c r="Y14" s="18">
        <f>IF(Y13&gt;W13,2,0)</f>
        <v>0</v>
      </c>
      <c r="Z14" s="67"/>
      <c r="AA14" s="66"/>
      <c r="AB14" s="68"/>
      <c r="AC14" s="69"/>
      <c r="AD14" s="66"/>
      <c r="AE14" s="68"/>
      <c r="AF14" s="87"/>
      <c r="AG14" s="71"/>
      <c r="AH14" s="72"/>
    </row>
    <row r="15" spans="1:34" ht="15.75">
      <c r="A15" s="88">
        <v>5</v>
      </c>
      <c r="B15" s="637" t="s">
        <v>49</v>
      </c>
      <c r="C15" s="638"/>
      <c r="D15" s="638"/>
      <c r="E15" s="638"/>
      <c r="F15" s="638"/>
      <c r="G15" s="639"/>
      <c r="H15" s="89">
        <f>+V7</f>
        <v>0</v>
      </c>
      <c r="I15" s="53" t="s">
        <v>3</v>
      </c>
      <c r="J15" s="90">
        <f>+T7</f>
        <v>4</v>
      </c>
      <c r="K15" s="89">
        <f>+V9</f>
        <v>4</v>
      </c>
      <c r="L15" s="48" t="s">
        <v>3</v>
      </c>
      <c r="M15" s="90">
        <f>+T9</f>
        <v>3</v>
      </c>
      <c r="N15" s="89">
        <f>+V11</f>
        <v>1</v>
      </c>
      <c r="O15" s="53" t="s">
        <v>3</v>
      </c>
      <c r="P15" s="90">
        <f>+T11</f>
        <v>4</v>
      </c>
      <c r="Q15" s="89">
        <f>+V13</f>
        <v>0</v>
      </c>
      <c r="R15" s="91" t="s">
        <v>3</v>
      </c>
      <c r="S15" s="89">
        <f>+T13</f>
        <v>4</v>
      </c>
      <c r="T15" s="92"/>
      <c r="U15" s="93"/>
      <c r="V15" s="93"/>
      <c r="W15" s="52">
        <f>+H27</f>
        <v>2</v>
      </c>
      <c r="X15" s="53" t="s">
        <v>3</v>
      </c>
      <c r="Y15" s="94">
        <f>+J27</f>
        <v>4</v>
      </c>
      <c r="Z15" s="56">
        <f>SUM(H16,K16,N16,Q16,W16)/2</f>
        <v>1</v>
      </c>
      <c r="AA15" s="53" t="s">
        <v>3</v>
      </c>
      <c r="AB15" s="57">
        <f>SUM(J16,M16,P16,S16,Y16)/2</f>
        <v>4</v>
      </c>
      <c r="AC15" s="58">
        <f>SUM(J23,J33,AH29,H27,AH24)</f>
        <v>7</v>
      </c>
      <c r="AD15" s="53" t="s">
        <v>3</v>
      </c>
      <c r="AE15" s="57">
        <f>SUM(H23,H33,AF29,J27,AF24)</f>
        <v>19</v>
      </c>
      <c r="AF15" s="95"/>
      <c r="AG15" s="60">
        <v>6</v>
      </c>
      <c r="AH15" s="96"/>
    </row>
    <row r="16" spans="1:34" ht="15.75">
      <c r="A16" s="97"/>
      <c r="B16" s="640"/>
      <c r="C16" s="641"/>
      <c r="D16" s="641"/>
      <c r="E16" s="641"/>
      <c r="F16" s="641"/>
      <c r="G16" s="642"/>
      <c r="H16" s="17">
        <f>IF(H15&gt;J15,2,0)</f>
        <v>0</v>
      </c>
      <c r="I16" s="66"/>
      <c r="J16" s="18">
        <f>IF(J15&gt;H15,2,0)</f>
        <v>2</v>
      </c>
      <c r="K16" s="17">
        <f>IF(K15&gt;M15,2,0)</f>
        <v>2</v>
      </c>
      <c r="L16" s="63"/>
      <c r="M16" s="18">
        <f>IF(M15&gt;K15,2,0)</f>
        <v>0</v>
      </c>
      <c r="N16" s="17">
        <f>IF(N15&gt;P15,2,0)</f>
        <v>0</v>
      </c>
      <c r="O16" s="66"/>
      <c r="P16" s="18">
        <f>IF(P15&gt;N15,2,0)</f>
        <v>2</v>
      </c>
      <c r="Q16" s="17">
        <f>IF(Q15&gt;S15,2,0)</f>
        <v>0</v>
      </c>
      <c r="R16" s="98"/>
      <c r="S16" s="18">
        <f>IF(S15&gt;Q15,2,0)</f>
        <v>2</v>
      </c>
      <c r="T16" s="99"/>
      <c r="U16" s="100"/>
      <c r="V16" s="100"/>
      <c r="W16" s="17">
        <f>IF(W15&gt;Y15,2,0)</f>
        <v>0</v>
      </c>
      <c r="X16" s="66"/>
      <c r="Y16" s="18">
        <f>IF(Y15&gt;W15,2,0)</f>
        <v>2</v>
      </c>
      <c r="Z16" s="67"/>
      <c r="AA16" s="66"/>
      <c r="AB16" s="68"/>
      <c r="AC16" s="69"/>
      <c r="AD16" s="66"/>
      <c r="AE16" s="68"/>
      <c r="AF16" s="101"/>
      <c r="AG16" s="71"/>
      <c r="AH16" s="102"/>
    </row>
    <row r="17" spans="1:34" ht="15.75" customHeight="1">
      <c r="A17" s="47">
        <v>6</v>
      </c>
      <c r="B17" s="637" t="s">
        <v>106</v>
      </c>
      <c r="C17" s="638"/>
      <c r="D17" s="638"/>
      <c r="E17" s="638"/>
      <c r="F17" s="638"/>
      <c r="G17" s="639"/>
      <c r="H17" s="73">
        <f>+Y7</f>
        <v>1</v>
      </c>
      <c r="I17" s="53" t="s">
        <v>3</v>
      </c>
      <c r="J17" s="74">
        <f>+W7</f>
        <v>4</v>
      </c>
      <c r="K17" s="73">
        <f>+Y9</f>
        <v>3</v>
      </c>
      <c r="L17" s="48" t="s">
        <v>3</v>
      </c>
      <c r="M17" s="74">
        <f>+W9</f>
        <v>4</v>
      </c>
      <c r="N17" s="73">
        <f>+Y11</f>
        <v>1</v>
      </c>
      <c r="O17" s="53" t="s">
        <v>3</v>
      </c>
      <c r="P17" s="54">
        <f>+W11</f>
        <v>4</v>
      </c>
      <c r="Q17" s="52">
        <f>+Y13</f>
        <v>0</v>
      </c>
      <c r="R17" s="53" t="s">
        <v>3</v>
      </c>
      <c r="S17" s="55">
        <f>+W13</f>
        <v>4</v>
      </c>
      <c r="T17" s="52">
        <f>+Y15</f>
        <v>4</v>
      </c>
      <c r="U17" s="53" t="s">
        <v>3</v>
      </c>
      <c r="V17" s="54">
        <f>+W15</f>
        <v>2</v>
      </c>
      <c r="W17" s="83"/>
      <c r="X17" s="50"/>
      <c r="Y17" s="103"/>
      <c r="Z17" s="56">
        <f>SUM(H18,K18,N18,Q18,T18)/2</f>
        <v>1</v>
      </c>
      <c r="AA17" s="53" t="s">
        <v>3</v>
      </c>
      <c r="AB17" s="57">
        <f>SUM(J18,M18,P18,S18,V18)/2</f>
        <v>4</v>
      </c>
      <c r="AC17" s="58">
        <f>SUM(J22,J32,AH27,J27,AH22)</f>
        <v>9</v>
      </c>
      <c r="AD17" s="53" t="s">
        <v>3</v>
      </c>
      <c r="AE17" s="58">
        <f>SUM(H22,H32,AF27,H27,AF22)</f>
        <v>18</v>
      </c>
      <c r="AF17" s="59"/>
      <c r="AG17" s="60">
        <v>4</v>
      </c>
      <c r="AH17" s="61"/>
    </row>
    <row r="18" spans="1:34" ht="15.75" customHeight="1" thickBot="1">
      <c r="A18" s="104"/>
      <c r="B18" s="640"/>
      <c r="C18" s="641"/>
      <c r="D18" s="641"/>
      <c r="E18" s="641"/>
      <c r="F18" s="641"/>
      <c r="G18" s="642"/>
      <c r="H18" s="106">
        <f>IF(H17&gt;J17,2,0)</f>
        <v>0</v>
      </c>
      <c r="I18" s="107"/>
      <c r="J18" s="108">
        <f>IF(J17&gt;H17,2,0)</f>
        <v>2</v>
      </c>
      <c r="K18" s="106">
        <f>IF(K17&gt;M17,2,0)</f>
        <v>0</v>
      </c>
      <c r="L18" s="105"/>
      <c r="M18" s="108">
        <f>IF(M17&gt;K17,2,0)</f>
        <v>2</v>
      </c>
      <c r="N18" s="106">
        <f>IF(N17&gt;P17,2,0)</f>
        <v>0</v>
      </c>
      <c r="O18" s="107"/>
      <c r="P18" s="108">
        <f>IF(P17&gt;N17,2,0)</f>
        <v>2</v>
      </c>
      <c r="Q18" s="106">
        <f>IF(Q17&gt;S17,2,0)</f>
        <v>0</v>
      </c>
      <c r="R18" s="107"/>
      <c r="S18" s="108">
        <f>IF(S17&gt;Q17,2,0)</f>
        <v>2</v>
      </c>
      <c r="T18" s="106">
        <f>IF(T17&gt;V17,2,0)</f>
        <v>2</v>
      </c>
      <c r="U18" s="107"/>
      <c r="V18" s="108">
        <f>IF(V17&gt;T17,2,0)</f>
        <v>0</v>
      </c>
      <c r="W18" s="109"/>
      <c r="X18" s="110"/>
      <c r="Y18" s="111"/>
      <c r="Z18" s="112"/>
      <c r="AA18" s="107"/>
      <c r="AB18" s="113"/>
      <c r="AC18" s="112"/>
      <c r="AD18" s="107"/>
      <c r="AE18" s="113"/>
      <c r="AF18" s="114"/>
      <c r="AG18" s="115"/>
      <c r="AH18" s="116"/>
    </row>
    <row r="19" spans="1:34" ht="26.25" customHeight="1" thickBot="1">
      <c r="A19" s="117"/>
      <c r="I19" s="28"/>
      <c r="K19" s="117"/>
      <c r="L19" s="117"/>
      <c r="Z19" s="118">
        <f>SUM(Z7:Z17)</f>
        <v>15</v>
      </c>
      <c r="AA19" s="118"/>
      <c r="AB19" s="118">
        <f>SUM(AB7:AB17)</f>
        <v>15</v>
      </c>
      <c r="AC19" s="118">
        <f>SUM(AC7:AC17)</f>
        <v>75</v>
      </c>
      <c r="AD19" s="118"/>
      <c r="AE19" s="118">
        <f>SUM(AE7:AE17)</f>
        <v>75</v>
      </c>
      <c r="AH19" s="119"/>
    </row>
    <row r="20" spans="1:34" ht="15.75" customHeight="1" thickBot="1">
      <c r="A20" s="120"/>
      <c r="B20" s="121"/>
      <c r="C20" s="122"/>
      <c r="D20" s="122"/>
      <c r="E20" s="123" t="s">
        <v>5</v>
      </c>
      <c r="F20" s="123"/>
      <c r="G20" s="123" t="s">
        <v>5</v>
      </c>
      <c r="H20" s="124" t="s">
        <v>89</v>
      </c>
      <c r="I20" s="124"/>
      <c r="J20" s="125"/>
      <c r="K20" s="126"/>
      <c r="L20" s="127"/>
      <c r="M20" s="128"/>
      <c r="N20" s="124"/>
      <c r="O20" s="129"/>
      <c r="P20" s="124"/>
      <c r="Q20" s="124"/>
      <c r="R20" s="124" t="s">
        <v>5</v>
      </c>
      <c r="S20" s="124"/>
      <c r="T20" s="124"/>
      <c r="U20" s="124"/>
      <c r="V20" s="124"/>
      <c r="W20" s="124"/>
      <c r="X20" s="124"/>
      <c r="Y20" s="124"/>
      <c r="Z20" s="124"/>
      <c r="AA20" s="124" t="s">
        <v>5</v>
      </c>
      <c r="AB20" s="124"/>
      <c r="AC20" s="124"/>
      <c r="AD20" s="124"/>
      <c r="AE20" s="124"/>
      <c r="AF20" s="124" t="s">
        <v>89</v>
      </c>
      <c r="AG20" s="124"/>
      <c r="AH20" s="125"/>
    </row>
    <row r="21" spans="1:34" ht="16.5" customHeight="1">
      <c r="A21" s="117"/>
      <c r="B21" s="130" t="s">
        <v>72</v>
      </c>
      <c r="C21" s="131"/>
      <c r="D21" s="131"/>
      <c r="E21" s="131"/>
      <c r="F21" s="131"/>
      <c r="G21" s="131"/>
      <c r="H21" s="131"/>
      <c r="I21" s="131"/>
      <c r="J21" s="132"/>
      <c r="K21" s="117"/>
      <c r="L21" s="119"/>
      <c r="M21" s="130" t="s">
        <v>73</v>
      </c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2"/>
    </row>
    <row r="22" spans="1:79" s="30" customFormat="1" ht="15.75">
      <c r="A22" s="120"/>
      <c r="B22" s="133">
        <v>1</v>
      </c>
      <c r="C22" s="134" t="s">
        <v>70</v>
      </c>
      <c r="D22" s="135">
        <v>6</v>
      </c>
      <c r="E22" s="73" t="str">
        <f>+B7</f>
        <v>Kornwestheim 1</v>
      </c>
      <c r="F22" s="136" t="s">
        <v>70</v>
      </c>
      <c r="G22" s="74" t="str">
        <f>+B17</f>
        <v>Kornwestheim 2</v>
      </c>
      <c r="H22" s="137">
        <v>4</v>
      </c>
      <c r="I22" s="138" t="s">
        <v>3</v>
      </c>
      <c r="J22" s="139">
        <v>1</v>
      </c>
      <c r="K22" s="140"/>
      <c r="L22" s="141"/>
      <c r="M22" s="142">
        <v>3</v>
      </c>
      <c r="N22" s="143" t="s">
        <v>70</v>
      </c>
      <c r="O22" s="144">
        <v>6</v>
      </c>
      <c r="P22" s="73" t="str">
        <f>+B11</f>
        <v>Hirschlanden</v>
      </c>
      <c r="Q22" s="140"/>
      <c r="R22" s="145"/>
      <c r="S22" s="145"/>
      <c r="T22" s="145"/>
      <c r="U22" s="145"/>
      <c r="V22" s="145"/>
      <c r="W22" s="146" t="s">
        <v>70</v>
      </c>
      <c r="X22" s="147" t="str">
        <f>+B17</f>
        <v>Kornwestheim 2</v>
      </c>
      <c r="Y22" s="140"/>
      <c r="Z22" s="148"/>
      <c r="AA22" s="73"/>
      <c r="AB22" s="73"/>
      <c r="AC22" s="73"/>
      <c r="AD22" s="73"/>
      <c r="AE22" s="73"/>
      <c r="AF22" s="149">
        <v>4</v>
      </c>
      <c r="AG22" s="150" t="s">
        <v>3</v>
      </c>
      <c r="AH22" s="139">
        <v>1</v>
      </c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</row>
    <row r="23" spans="1:79" s="30" customFormat="1" ht="15.75">
      <c r="A23" s="151"/>
      <c r="B23" s="152">
        <v>2</v>
      </c>
      <c r="C23" s="153" t="s">
        <v>70</v>
      </c>
      <c r="D23" s="154">
        <v>5</v>
      </c>
      <c r="E23" s="155" t="str">
        <f>+B9</f>
        <v>Hemmingen</v>
      </c>
      <c r="F23" s="156" t="s">
        <v>70</v>
      </c>
      <c r="G23" s="157" t="str">
        <f>+B15</f>
        <v>Iptingen</v>
      </c>
      <c r="H23" s="137">
        <v>3</v>
      </c>
      <c r="I23" s="138" t="s">
        <v>3</v>
      </c>
      <c r="J23" s="139">
        <v>4</v>
      </c>
      <c r="K23" s="117"/>
      <c r="L23" s="119"/>
      <c r="M23" s="158">
        <v>2</v>
      </c>
      <c r="N23" s="159" t="s">
        <v>70</v>
      </c>
      <c r="O23" s="160">
        <v>4</v>
      </c>
      <c r="P23" s="155" t="str">
        <f>+B9</f>
        <v>Hemmingen</v>
      </c>
      <c r="Q23" s="161"/>
      <c r="R23" s="162"/>
      <c r="S23" s="162"/>
      <c r="T23" s="162"/>
      <c r="U23" s="162"/>
      <c r="V23" s="162"/>
      <c r="W23" s="163" t="s">
        <v>70</v>
      </c>
      <c r="X23" s="164" t="str">
        <f>+B13</f>
        <v>Nussdorf</v>
      </c>
      <c r="Y23" s="161"/>
      <c r="Z23" s="165"/>
      <c r="AA23" s="155"/>
      <c r="AB23" s="155"/>
      <c r="AC23" s="155"/>
      <c r="AD23" s="155"/>
      <c r="AE23" s="155"/>
      <c r="AF23" s="166">
        <v>0</v>
      </c>
      <c r="AG23" s="91" t="s">
        <v>3</v>
      </c>
      <c r="AH23" s="167">
        <v>4</v>
      </c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</row>
    <row r="24" spans="1:79" s="30" customFormat="1" ht="16.5" thickBot="1">
      <c r="A24" s="120"/>
      <c r="B24" s="168">
        <v>3</v>
      </c>
      <c r="C24" s="169" t="s">
        <v>70</v>
      </c>
      <c r="D24" s="170">
        <v>4</v>
      </c>
      <c r="E24" s="171" t="str">
        <f>+B11</f>
        <v>Hirschlanden</v>
      </c>
      <c r="F24" s="172" t="s">
        <v>70</v>
      </c>
      <c r="G24" s="173" t="str">
        <f>+B13</f>
        <v>Nussdorf</v>
      </c>
      <c r="H24" s="174">
        <v>0</v>
      </c>
      <c r="I24" s="175" t="s">
        <v>3</v>
      </c>
      <c r="J24" s="176">
        <v>4</v>
      </c>
      <c r="K24" s="117"/>
      <c r="L24" s="177"/>
      <c r="M24" s="178">
        <v>1</v>
      </c>
      <c r="N24" s="179" t="s">
        <v>70</v>
      </c>
      <c r="O24" s="180">
        <v>5</v>
      </c>
      <c r="P24" s="181" t="str">
        <f>+B7</f>
        <v>Kornwestheim 1</v>
      </c>
      <c r="Q24" s="181"/>
      <c r="R24" s="181"/>
      <c r="S24" s="181"/>
      <c r="T24" s="181"/>
      <c r="U24" s="181"/>
      <c r="V24" s="181"/>
      <c r="W24" s="182" t="s">
        <v>70</v>
      </c>
      <c r="X24" s="181" t="str">
        <f>+B15</f>
        <v>Iptingen</v>
      </c>
      <c r="Y24" s="181"/>
      <c r="Z24" s="181"/>
      <c r="AA24" s="181"/>
      <c r="AB24" s="181"/>
      <c r="AC24" s="181"/>
      <c r="AD24" s="181"/>
      <c r="AE24" s="183"/>
      <c r="AF24" s="174">
        <v>4</v>
      </c>
      <c r="AG24" s="175" t="s">
        <v>3</v>
      </c>
      <c r="AH24" s="176">
        <v>0</v>
      </c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</row>
    <row r="25" spans="1:79" s="30" customFormat="1" ht="16.5" thickBot="1">
      <c r="A25" s="32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</row>
    <row r="26" spans="1:79" s="190" customFormat="1" ht="16.5" customHeight="1">
      <c r="A26" s="32"/>
      <c r="B26" s="130" t="s">
        <v>74</v>
      </c>
      <c r="C26" s="184"/>
      <c r="D26" s="184"/>
      <c r="E26" s="184"/>
      <c r="F26" s="184"/>
      <c r="G26" s="184"/>
      <c r="H26" s="184"/>
      <c r="I26" s="184"/>
      <c r="J26" s="185"/>
      <c r="K26" s="186"/>
      <c r="L26" s="186"/>
      <c r="M26" s="187" t="s">
        <v>75</v>
      </c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9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</row>
    <row r="27" spans="1:34" ht="15.75">
      <c r="A27" s="32"/>
      <c r="B27" s="133">
        <v>5</v>
      </c>
      <c r="C27" s="134" t="s">
        <v>70</v>
      </c>
      <c r="D27" s="135">
        <v>6</v>
      </c>
      <c r="E27" s="73" t="str">
        <f>+B15</f>
        <v>Iptingen</v>
      </c>
      <c r="F27" s="146" t="s">
        <v>70</v>
      </c>
      <c r="G27" s="73" t="str">
        <f>+B17</f>
        <v>Kornwestheim 2</v>
      </c>
      <c r="H27" s="149">
        <v>2</v>
      </c>
      <c r="I27" s="138" t="s">
        <v>3</v>
      </c>
      <c r="J27" s="191">
        <v>4</v>
      </c>
      <c r="K27" s="117"/>
      <c r="L27" s="117"/>
      <c r="M27" s="192">
        <v>2</v>
      </c>
      <c r="N27" s="193" t="s">
        <v>70</v>
      </c>
      <c r="O27" s="194">
        <v>6</v>
      </c>
      <c r="P27" s="195" t="str">
        <f>+B9</f>
        <v>Hemmingen</v>
      </c>
      <c r="Q27" s="117"/>
      <c r="R27" s="120"/>
      <c r="S27" s="120"/>
      <c r="T27" s="120"/>
      <c r="U27" s="120"/>
      <c r="V27" s="120"/>
      <c r="W27" s="196" t="s">
        <v>70</v>
      </c>
      <c r="X27" s="32" t="str">
        <f>+B17</f>
        <v>Kornwestheim 2</v>
      </c>
      <c r="Y27" s="117"/>
      <c r="Z27" s="120"/>
      <c r="AA27" s="120"/>
      <c r="AB27" s="120"/>
      <c r="AC27" s="120"/>
      <c r="AD27" s="120"/>
      <c r="AE27" s="120"/>
      <c r="AF27" s="197">
        <v>4</v>
      </c>
      <c r="AG27" s="198" t="s">
        <v>3</v>
      </c>
      <c r="AH27" s="167">
        <v>3</v>
      </c>
    </row>
    <row r="28" spans="1:34" ht="18.75">
      <c r="A28" s="186"/>
      <c r="B28" s="199">
        <v>1</v>
      </c>
      <c r="C28" s="200" t="s">
        <v>70</v>
      </c>
      <c r="D28" s="201">
        <v>4</v>
      </c>
      <c r="E28" s="155" t="str">
        <f>+B7</f>
        <v>Kornwestheim 1</v>
      </c>
      <c r="F28" s="163" t="s">
        <v>70</v>
      </c>
      <c r="G28" s="155" t="str">
        <f>+B13</f>
        <v>Nussdorf</v>
      </c>
      <c r="H28" s="149">
        <v>2</v>
      </c>
      <c r="I28" s="150" t="s">
        <v>3</v>
      </c>
      <c r="J28" s="139">
        <v>4</v>
      </c>
      <c r="K28" s="117"/>
      <c r="L28" s="117"/>
      <c r="M28" s="192">
        <v>1</v>
      </c>
      <c r="N28" s="193" t="s">
        <v>70</v>
      </c>
      <c r="O28" s="194">
        <v>3</v>
      </c>
      <c r="P28" s="202" t="str">
        <f>+B7</f>
        <v>Kornwestheim 1</v>
      </c>
      <c r="Q28" s="161"/>
      <c r="R28" s="162"/>
      <c r="S28" s="162"/>
      <c r="T28" s="162"/>
      <c r="U28" s="162"/>
      <c r="V28" s="162"/>
      <c r="W28" s="203" t="s">
        <v>70</v>
      </c>
      <c r="X28" s="204" t="str">
        <f>+B11</f>
        <v>Hirschlanden</v>
      </c>
      <c r="Y28" s="161"/>
      <c r="Z28" s="162"/>
      <c r="AA28" s="155"/>
      <c r="AB28" s="155"/>
      <c r="AC28" s="155"/>
      <c r="AD28" s="155"/>
      <c r="AE28" s="155"/>
      <c r="AF28" s="149">
        <v>4</v>
      </c>
      <c r="AG28" s="138" t="s">
        <v>3</v>
      </c>
      <c r="AH28" s="139">
        <v>1</v>
      </c>
    </row>
    <row r="29" spans="1:34" ht="16.5" thickBot="1">
      <c r="A29" s="117"/>
      <c r="B29" s="205">
        <v>2</v>
      </c>
      <c r="C29" s="179" t="s">
        <v>70</v>
      </c>
      <c r="D29" s="206">
        <v>3</v>
      </c>
      <c r="E29" s="171" t="str">
        <f>+B9</f>
        <v>Hemmingen</v>
      </c>
      <c r="F29" s="207" t="s">
        <v>70</v>
      </c>
      <c r="G29" s="171" t="str">
        <f>+B11</f>
        <v>Hirschlanden</v>
      </c>
      <c r="H29" s="208">
        <v>1</v>
      </c>
      <c r="I29" s="209" t="s">
        <v>3</v>
      </c>
      <c r="J29" s="210">
        <v>4</v>
      </c>
      <c r="K29" s="117"/>
      <c r="L29" s="117"/>
      <c r="M29" s="178">
        <v>4</v>
      </c>
      <c r="N29" s="211" t="s">
        <v>70</v>
      </c>
      <c r="O29" s="212">
        <v>5</v>
      </c>
      <c r="P29" s="213" t="str">
        <f>+B13</f>
        <v>Nussdorf</v>
      </c>
      <c r="Q29" s="214"/>
      <c r="R29" s="215"/>
      <c r="S29" s="215"/>
      <c r="T29" s="215"/>
      <c r="U29" s="215"/>
      <c r="V29" s="215"/>
      <c r="W29" s="216" t="s">
        <v>70</v>
      </c>
      <c r="X29" s="181" t="str">
        <f>+B15</f>
        <v>Iptingen</v>
      </c>
      <c r="Y29" s="214"/>
      <c r="Z29" s="215"/>
      <c r="AA29" s="171"/>
      <c r="AB29" s="171"/>
      <c r="AC29" s="171"/>
      <c r="AD29" s="171"/>
      <c r="AE29" s="171"/>
      <c r="AF29" s="208">
        <v>4</v>
      </c>
      <c r="AG29" s="217" t="s">
        <v>3</v>
      </c>
      <c r="AH29" s="210">
        <v>0</v>
      </c>
    </row>
    <row r="30" spans="1:34" ht="16.5" thickBot="1">
      <c r="A30" s="32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</row>
    <row r="31" spans="1:10" ht="16.5" customHeight="1">
      <c r="A31" s="117"/>
      <c r="B31" s="130" t="s">
        <v>76</v>
      </c>
      <c r="C31" s="131"/>
      <c r="D31" s="131"/>
      <c r="E31" s="131"/>
      <c r="F31" s="131"/>
      <c r="G31" s="131"/>
      <c r="H31" s="131"/>
      <c r="I31" s="131"/>
      <c r="J31" s="132"/>
    </row>
    <row r="32" spans="1:10" ht="15.75">
      <c r="A32" s="120"/>
      <c r="B32" s="218">
        <v>4</v>
      </c>
      <c r="C32" s="219" t="s">
        <v>70</v>
      </c>
      <c r="D32" s="220">
        <v>6</v>
      </c>
      <c r="E32" s="73" t="str">
        <f>+B13</f>
        <v>Nussdorf</v>
      </c>
      <c r="F32" s="136" t="s">
        <v>70</v>
      </c>
      <c r="G32" s="74" t="str">
        <f>+B17</f>
        <v>Kornwestheim 2</v>
      </c>
      <c r="H32" s="137">
        <v>4</v>
      </c>
      <c r="I32" s="138" t="s">
        <v>3</v>
      </c>
      <c r="J32" s="139">
        <v>0</v>
      </c>
    </row>
    <row r="33" spans="1:10" ht="15.75">
      <c r="A33" s="120"/>
      <c r="B33" s="221">
        <v>3</v>
      </c>
      <c r="C33" s="222" t="s">
        <v>70</v>
      </c>
      <c r="D33" s="223">
        <v>5</v>
      </c>
      <c r="E33" s="155" t="str">
        <f>+B11</f>
        <v>Hirschlanden</v>
      </c>
      <c r="F33" s="156" t="s">
        <v>70</v>
      </c>
      <c r="G33" s="157" t="str">
        <f>+B15</f>
        <v>Iptingen</v>
      </c>
      <c r="H33" s="137">
        <v>4</v>
      </c>
      <c r="I33" s="138" t="s">
        <v>3</v>
      </c>
      <c r="J33" s="139">
        <v>1</v>
      </c>
    </row>
    <row r="34" spans="1:10" ht="16.5" thickBot="1">
      <c r="A34" s="117"/>
      <c r="B34" s="224">
        <v>1</v>
      </c>
      <c r="C34" s="225" t="s">
        <v>70</v>
      </c>
      <c r="D34" s="226">
        <v>2</v>
      </c>
      <c r="E34" s="213" t="str">
        <f>+B7</f>
        <v>Kornwestheim 1</v>
      </c>
      <c r="F34" s="216" t="s">
        <v>70</v>
      </c>
      <c r="G34" s="181" t="str">
        <f>+B9</f>
        <v>Hemmingen</v>
      </c>
      <c r="H34" s="208">
        <v>4</v>
      </c>
      <c r="I34" s="217" t="s">
        <v>3</v>
      </c>
      <c r="J34" s="210">
        <v>0</v>
      </c>
    </row>
    <row r="35" ht="12.75">
      <c r="I35" s="28"/>
    </row>
  </sheetData>
  <sheetProtection password="C65E"/>
  <mergeCells count="7">
    <mergeCell ref="B7:G8"/>
    <mergeCell ref="A7:A8"/>
    <mergeCell ref="B9:G10"/>
    <mergeCell ref="B17:G18"/>
    <mergeCell ref="B11:G12"/>
    <mergeCell ref="B13:G14"/>
    <mergeCell ref="B15:G16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zoomScale="88" zoomScaleNormal="88" zoomScalePageLayoutView="0" workbookViewId="0" topLeftCell="A1">
      <pane ySplit="4" topLeftCell="A5" activePane="bottomLeft" state="frozen"/>
      <selection pane="topLeft" activeCell="A1" sqref="A1"/>
      <selection pane="bottomLeft" activeCell="C45" sqref="C45"/>
    </sheetView>
  </sheetViews>
  <sheetFormatPr defaultColWidth="11.421875" defaultRowHeight="12.75"/>
  <cols>
    <col min="1" max="1" width="6.7109375" style="0" customWidth="1"/>
    <col min="2" max="2" width="22.8515625" style="0" customWidth="1"/>
    <col min="3" max="3" width="11.421875" style="1" customWidth="1"/>
    <col min="4" max="4" width="18.140625" style="0" customWidth="1"/>
    <col min="5" max="5" width="8.421875" style="1" customWidth="1"/>
    <col min="6" max="6" width="2.7109375" style="0" hidden="1" customWidth="1"/>
    <col min="7" max="7" width="1.7109375" style="0" hidden="1" customWidth="1"/>
    <col min="8" max="10" width="2.7109375" style="0" hidden="1" customWidth="1"/>
    <col min="11" max="11" width="1.7109375" style="0" hidden="1" customWidth="1"/>
    <col min="12" max="12" width="2.7109375" style="0" hidden="1" customWidth="1"/>
    <col min="13" max="13" width="2.7109375" style="0" customWidth="1"/>
    <col min="14" max="14" width="3.140625" style="0" customWidth="1"/>
    <col min="15" max="15" width="1.7109375" style="0" customWidth="1"/>
    <col min="16" max="16" width="3.421875" style="0" customWidth="1"/>
    <col min="17" max="17" width="2.7109375" style="0" customWidth="1"/>
    <col min="18" max="18" width="4.28125" style="0" customWidth="1"/>
    <col min="19" max="19" width="1.7109375" style="0" customWidth="1"/>
    <col min="20" max="20" width="4.140625" style="0" customWidth="1"/>
    <col min="21" max="21" width="7.28125" style="0" customWidth="1"/>
    <col min="22" max="22" width="3.7109375" style="0" customWidth="1"/>
  </cols>
  <sheetData>
    <row r="1" ht="18">
      <c r="A1" s="8" t="s">
        <v>117</v>
      </c>
    </row>
    <row r="4" spans="1:21" ht="12.75">
      <c r="A4" s="3" t="s">
        <v>2</v>
      </c>
      <c r="B4" s="3" t="s">
        <v>5</v>
      </c>
      <c r="C4" s="6" t="s">
        <v>6</v>
      </c>
      <c r="D4" s="3" t="s">
        <v>12</v>
      </c>
      <c r="E4" s="6" t="s">
        <v>77</v>
      </c>
      <c r="F4" s="3" t="s">
        <v>68</v>
      </c>
      <c r="G4" s="3"/>
      <c r="H4" s="3"/>
      <c r="I4" s="3"/>
      <c r="J4" s="3"/>
      <c r="K4" s="3"/>
      <c r="L4" s="3"/>
      <c r="M4" s="3"/>
      <c r="N4" s="3" t="s">
        <v>11</v>
      </c>
      <c r="O4" s="3"/>
      <c r="P4" s="3"/>
      <c r="Q4" s="3"/>
      <c r="R4" s="3" t="s">
        <v>7</v>
      </c>
      <c r="S4" s="3"/>
      <c r="T4" s="3"/>
      <c r="U4" s="3" t="s">
        <v>8</v>
      </c>
    </row>
    <row r="5" spans="1:23" ht="18" customHeight="1">
      <c r="A5" s="23">
        <v>1</v>
      </c>
      <c r="B5" s="13" t="s">
        <v>167</v>
      </c>
      <c r="C5" s="7">
        <v>36064</v>
      </c>
      <c r="D5" s="13" t="s">
        <v>4</v>
      </c>
      <c r="E5" s="21">
        <v>1</v>
      </c>
      <c r="F5" s="13"/>
      <c r="G5" s="2" t="s">
        <v>3</v>
      </c>
      <c r="H5" s="13"/>
      <c r="I5" s="13"/>
      <c r="J5" s="13"/>
      <c r="K5" s="2" t="s">
        <v>3</v>
      </c>
      <c r="L5" s="13"/>
      <c r="M5" s="13"/>
      <c r="N5" s="13">
        <f>2+2+2+1+2+2+2</f>
        <v>13</v>
      </c>
      <c r="O5" s="2" t="s">
        <v>3</v>
      </c>
      <c r="P5" s="13">
        <f>1+1</f>
        <v>2</v>
      </c>
      <c r="Q5" s="13"/>
      <c r="R5">
        <f>+F5+J5+N5</f>
        <v>13</v>
      </c>
      <c r="S5" s="2" t="s">
        <v>3</v>
      </c>
      <c r="T5">
        <f>+H5+L5+P5</f>
        <v>2</v>
      </c>
      <c r="U5">
        <f>(F5*1-H5*1)+(J5*1-L5*1)+(N5*1-P5*1)</f>
        <v>11</v>
      </c>
      <c r="V5" s="4"/>
      <c r="W5" s="4" t="s">
        <v>188</v>
      </c>
    </row>
    <row r="6" spans="1:23" ht="18" customHeight="1">
      <c r="A6" s="23">
        <v>2</v>
      </c>
      <c r="B6" s="13" t="s">
        <v>124</v>
      </c>
      <c r="C6" s="20">
        <v>35694</v>
      </c>
      <c r="D6" s="13" t="s">
        <v>55</v>
      </c>
      <c r="E6" s="21">
        <v>2</v>
      </c>
      <c r="F6" s="13"/>
      <c r="G6" s="2" t="s">
        <v>3</v>
      </c>
      <c r="H6" s="13"/>
      <c r="I6" s="13"/>
      <c r="J6" s="13"/>
      <c r="K6" s="2" t="s">
        <v>3</v>
      </c>
      <c r="L6" s="13"/>
      <c r="M6" s="13"/>
      <c r="N6" s="13">
        <f>2+2+1+2+2+2</f>
        <v>11</v>
      </c>
      <c r="O6" s="2" t="s">
        <v>3</v>
      </c>
      <c r="P6" s="13">
        <f>1+1</f>
        <v>2</v>
      </c>
      <c r="Q6" s="13"/>
      <c r="R6" s="13">
        <f>+F6+J6+N6</f>
        <v>11</v>
      </c>
      <c r="S6" s="15" t="s">
        <v>3</v>
      </c>
      <c r="T6" s="13">
        <f>+H6+L6+P6</f>
        <v>2</v>
      </c>
      <c r="U6">
        <f>(F6*1-H6*1)+(J6*1-L6*1)+(N6*1-P6*1)</f>
        <v>9</v>
      </c>
      <c r="V6" s="4"/>
      <c r="W6" s="4"/>
    </row>
    <row r="7" spans="1:23" ht="18" customHeight="1">
      <c r="A7" s="23">
        <v>2</v>
      </c>
      <c r="B7" s="13" t="s">
        <v>161</v>
      </c>
      <c r="C7" s="7">
        <v>35927</v>
      </c>
      <c r="D7" s="13" t="s">
        <v>22</v>
      </c>
      <c r="E7" s="21">
        <v>1</v>
      </c>
      <c r="F7" s="13"/>
      <c r="G7" s="2" t="s">
        <v>3</v>
      </c>
      <c r="H7" s="13"/>
      <c r="I7" s="13"/>
      <c r="J7" s="13"/>
      <c r="K7" s="2" t="s">
        <v>3</v>
      </c>
      <c r="L7" s="13"/>
      <c r="M7" s="13"/>
      <c r="N7" s="13">
        <f>2+1+1+1+2+1+1+1+1</f>
        <v>11</v>
      </c>
      <c r="O7" s="2" t="s">
        <v>3</v>
      </c>
      <c r="P7" s="13">
        <f>1+1</f>
        <v>2</v>
      </c>
      <c r="Q7" s="13"/>
      <c r="R7">
        <f>+F7+J7+N7</f>
        <v>11</v>
      </c>
      <c r="S7" s="2" t="s">
        <v>3</v>
      </c>
      <c r="T7">
        <f>+H7+L7+P7</f>
        <v>2</v>
      </c>
      <c r="U7">
        <f>(F7*1-H7*1)+(J7*1-L7*1)+(N7*1-P7*1)</f>
        <v>9</v>
      </c>
      <c r="V7" s="4"/>
      <c r="W7" s="4"/>
    </row>
    <row r="8" spans="1:23" ht="18" customHeight="1">
      <c r="A8" s="23">
        <v>4</v>
      </c>
      <c r="B8" s="13" t="s">
        <v>159</v>
      </c>
      <c r="C8" s="14">
        <v>35463</v>
      </c>
      <c r="D8" s="13" t="s">
        <v>0</v>
      </c>
      <c r="E8" s="21">
        <v>1</v>
      </c>
      <c r="G8" s="2" t="s">
        <v>3</v>
      </c>
      <c r="K8" s="2" t="s">
        <v>3</v>
      </c>
      <c r="N8">
        <f>2+1+1+1+1+1+1+1</f>
        <v>9</v>
      </c>
      <c r="O8" s="2" t="s">
        <v>3</v>
      </c>
      <c r="P8">
        <v>1</v>
      </c>
      <c r="R8">
        <f>+F8+J8+N8</f>
        <v>9</v>
      </c>
      <c r="S8" s="2" t="s">
        <v>3</v>
      </c>
      <c r="T8">
        <f>+H8+L8+P8</f>
        <v>1</v>
      </c>
      <c r="U8">
        <f>(F8*1-H8*1)+(J8*1-L8*1)+(N8*1-P8*1)</f>
        <v>8</v>
      </c>
      <c r="V8" s="4"/>
      <c r="W8" s="4"/>
    </row>
    <row r="9" spans="1:23" ht="18" customHeight="1">
      <c r="A9" s="23">
        <v>4</v>
      </c>
      <c r="B9" s="13" t="s">
        <v>129</v>
      </c>
      <c r="C9" s="7">
        <v>36106</v>
      </c>
      <c r="D9" s="13" t="s">
        <v>108</v>
      </c>
      <c r="E9" s="21">
        <v>2</v>
      </c>
      <c r="F9" s="13"/>
      <c r="G9" s="2" t="s">
        <v>3</v>
      </c>
      <c r="H9" s="13"/>
      <c r="I9" s="13"/>
      <c r="J9" s="13"/>
      <c r="K9" s="2" t="s">
        <v>3</v>
      </c>
      <c r="L9" s="13"/>
      <c r="M9" s="13"/>
      <c r="N9" s="13">
        <f>1+2+1+1+1+2+1</f>
        <v>9</v>
      </c>
      <c r="O9" s="2" t="s">
        <v>3</v>
      </c>
      <c r="P9" s="13">
        <v>1</v>
      </c>
      <c r="Q9" s="13"/>
      <c r="R9">
        <f>+F9+J9+N9</f>
        <v>9</v>
      </c>
      <c r="S9" s="2" t="s">
        <v>3</v>
      </c>
      <c r="T9">
        <f>+H9+L9+P9</f>
        <v>1</v>
      </c>
      <c r="U9">
        <f>(F9*1-H9*1)+(J9*1-L9*1)+(N9*1-P9*1)</f>
        <v>8</v>
      </c>
      <c r="V9" s="4"/>
      <c r="W9" s="4"/>
    </row>
    <row r="10" spans="1:23" ht="18" customHeight="1">
      <c r="A10" s="23">
        <v>6</v>
      </c>
      <c r="B10" s="13" t="s">
        <v>130</v>
      </c>
      <c r="C10" s="7">
        <v>36119</v>
      </c>
      <c r="D10" s="13" t="s">
        <v>108</v>
      </c>
      <c r="E10" s="21">
        <v>2</v>
      </c>
      <c r="F10" s="13"/>
      <c r="G10" s="2" t="s">
        <v>3</v>
      </c>
      <c r="H10" s="13"/>
      <c r="I10" s="13"/>
      <c r="J10" s="13"/>
      <c r="K10" s="2" t="s">
        <v>3</v>
      </c>
      <c r="L10" s="13"/>
      <c r="M10" s="13"/>
      <c r="N10" s="13">
        <f>1+1+1+1+1+1+2</f>
        <v>8</v>
      </c>
      <c r="O10" s="2" t="s">
        <v>3</v>
      </c>
      <c r="P10" s="13"/>
      <c r="Q10" s="13"/>
      <c r="R10">
        <f>+F10+J10+N10</f>
        <v>8</v>
      </c>
      <c r="S10" s="2" t="s">
        <v>3</v>
      </c>
      <c r="T10">
        <f>+H10+L10+P10</f>
        <v>0</v>
      </c>
      <c r="U10">
        <f>(F10*1-H10*1)+(J10*1-L10*1)+(N10*1-P10*1)</f>
        <v>8</v>
      </c>
      <c r="V10" s="4"/>
      <c r="W10" s="4"/>
    </row>
    <row r="11" spans="1:23" ht="18" customHeight="1">
      <c r="A11" s="23">
        <v>7</v>
      </c>
      <c r="B11" s="13" t="s">
        <v>160</v>
      </c>
      <c r="C11" s="14">
        <v>35901</v>
      </c>
      <c r="D11" s="13" t="s">
        <v>0</v>
      </c>
      <c r="E11" s="21">
        <v>1</v>
      </c>
      <c r="F11" s="13"/>
      <c r="G11" s="2" t="s">
        <v>3</v>
      </c>
      <c r="H11" s="13"/>
      <c r="I11" s="13"/>
      <c r="J11" s="13"/>
      <c r="K11" s="2" t="s">
        <v>3</v>
      </c>
      <c r="L11" s="13"/>
      <c r="M11" s="13"/>
      <c r="N11" s="13">
        <f>1+1+1+1+1+1+2+2</f>
        <v>10</v>
      </c>
      <c r="O11" s="2" t="s">
        <v>3</v>
      </c>
      <c r="P11" s="13">
        <f>1+1+1</f>
        <v>3</v>
      </c>
      <c r="Q11" s="13"/>
      <c r="R11" s="13">
        <f>+F11+J11+N11</f>
        <v>10</v>
      </c>
      <c r="S11" s="15" t="s">
        <v>3</v>
      </c>
      <c r="T11" s="13">
        <f>+H11+L11+P11</f>
        <v>3</v>
      </c>
      <c r="U11">
        <f>(F11*1-H11*1)+(J11*1-L11*1)+(N11*1-P11*1)</f>
        <v>7</v>
      </c>
      <c r="V11" s="4"/>
      <c r="W11" s="4"/>
    </row>
    <row r="12" spans="1:26" ht="18" customHeight="1">
      <c r="A12" s="23">
        <v>8</v>
      </c>
      <c r="B12" s="13" t="s">
        <v>131</v>
      </c>
      <c r="C12" s="7">
        <v>35856</v>
      </c>
      <c r="D12" s="13" t="s">
        <v>105</v>
      </c>
      <c r="E12" s="21">
        <v>2</v>
      </c>
      <c r="F12" s="13"/>
      <c r="G12" s="2" t="s">
        <v>3</v>
      </c>
      <c r="H12" s="13"/>
      <c r="I12" s="13"/>
      <c r="J12" s="13"/>
      <c r="K12" s="2" t="s">
        <v>3</v>
      </c>
      <c r="L12" s="13"/>
      <c r="M12" s="13"/>
      <c r="N12" s="13">
        <f>1+1+1+1+2+2+1</f>
        <v>9</v>
      </c>
      <c r="O12" s="2" t="s">
        <v>3</v>
      </c>
      <c r="P12" s="13">
        <f>1+1</f>
        <v>2</v>
      </c>
      <c r="Q12" s="13"/>
      <c r="R12">
        <f>+F12+J12+N12</f>
        <v>9</v>
      </c>
      <c r="S12" s="2" t="s">
        <v>3</v>
      </c>
      <c r="T12">
        <f>+H12+L12+P12</f>
        <v>2</v>
      </c>
      <c r="U12">
        <f>(F12*1-H12*1)+(J12*1-L12*1)+(N12*1-P12*1)</f>
        <v>7</v>
      </c>
      <c r="V12" s="4"/>
      <c r="W12" s="4"/>
      <c r="Z12" s="632"/>
    </row>
    <row r="13" spans="1:26" ht="18" customHeight="1">
      <c r="A13" s="23">
        <v>9</v>
      </c>
      <c r="B13" s="13" t="s">
        <v>158</v>
      </c>
      <c r="C13" s="20">
        <v>35469</v>
      </c>
      <c r="D13" s="13" t="s">
        <v>0</v>
      </c>
      <c r="E13" s="21">
        <v>1</v>
      </c>
      <c r="F13" s="13"/>
      <c r="G13" s="2" t="s">
        <v>3</v>
      </c>
      <c r="H13" s="13"/>
      <c r="I13" s="13"/>
      <c r="J13" s="13"/>
      <c r="K13" s="2" t="s">
        <v>3</v>
      </c>
      <c r="L13" s="13"/>
      <c r="M13" s="13"/>
      <c r="N13" s="13">
        <f>1+1+1+1+1+1+1+1+1</f>
        <v>9</v>
      </c>
      <c r="O13" s="2" t="s">
        <v>3</v>
      </c>
      <c r="P13" s="13">
        <f>1+1+1</f>
        <v>3</v>
      </c>
      <c r="Q13" s="13"/>
      <c r="R13" s="13">
        <f>+F13+J13+N13</f>
        <v>9</v>
      </c>
      <c r="S13" s="15" t="s">
        <v>3</v>
      </c>
      <c r="T13" s="13">
        <f>+H13+L13+P13</f>
        <v>3</v>
      </c>
      <c r="U13">
        <f>(F13*1-H13*1)+(J13*1-L13*1)+(N13*1-P13*1)</f>
        <v>6</v>
      </c>
      <c r="V13" s="4"/>
      <c r="W13" s="4"/>
      <c r="Z13" s="632"/>
    </row>
    <row r="14" spans="1:26" ht="18" customHeight="1">
      <c r="A14" s="23">
        <v>10</v>
      </c>
      <c r="B14" s="13" t="s">
        <v>149</v>
      </c>
      <c r="C14" s="7">
        <v>36354</v>
      </c>
      <c r="D14" s="13" t="s">
        <v>147</v>
      </c>
      <c r="E14" s="21">
        <v>1</v>
      </c>
      <c r="F14" s="13"/>
      <c r="G14" s="2" t="s">
        <v>3</v>
      </c>
      <c r="H14" s="13"/>
      <c r="I14" s="13"/>
      <c r="J14" s="13"/>
      <c r="K14" s="2" t="s">
        <v>3</v>
      </c>
      <c r="L14" s="13"/>
      <c r="M14" s="13"/>
      <c r="N14" s="13">
        <f>1+1+1+2+2+1</f>
        <v>8</v>
      </c>
      <c r="O14" s="2" t="s">
        <v>3</v>
      </c>
      <c r="P14" s="13">
        <f>1+1</f>
        <v>2</v>
      </c>
      <c r="Q14" s="13"/>
      <c r="R14">
        <f>+F14+J14+N14</f>
        <v>8</v>
      </c>
      <c r="S14" s="2" t="s">
        <v>3</v>
      </c>
      <c r="T14">
        <f>+H14+L14+P14</f>
        <v>2</v>
      </c>
      <c r="U14">
        <f>(F14*1-H14*1)+(J14*1-L14*1)+(N14*1-P14*1)</f>
        <v>6</v>
      </c>
      <c r="V14" s="4"/>
      <c r="W14" s="4" t="s">
        <v>189</v>
      </c>
      <c r="Z14" s="632"/>
    </row>
    <row r="15" spans="1:26" ht="18" customHeight="1">
      <c r="A15" s="23"/>
      <c r="B15" s="13" t="s">
        <v>178</v>
      </c>
      <c r="C15" s="7">
        <v>36467</v>
      </c>
      <c r="D15" s="13" t="s">
        <v>85</v>
      </c>
      <c r="E15" s="21">
        <v>1</v>
      </c>
      <c r="F15" s="13"/>
      <c r="G15" s="2" t="s">
        <v>3</v>
      </c>
      <c r="H15" s="13"/>
      <c r="I15" s="13"/>
      <c r="J15" s="13"/>
      <c r="K15" s="2" t="s">
        <v>3</v>
      </c>
      <c r="L15" s="13"/>
      <c r="M15" s="13"/>
      <c r="N15" s="13">
        <f>2+1+1+2+2</f>
        <v>8</v>
      </c>
      <c r="O15" s="2" t="s">
        <v>3</v>
      </c>
      <c r="P15" s="13">
        <f>1+1+1+1+1</f>
        <v>5</v>
      </c>
      <c r="Q15" s="13"/>
      <c r="R15">
        <f>+F15+J15+N15</f>
        <v>8</v>
      </c>
      <c r="S15" s="2" t="s">
        <v>3</v>
      </c>
      <c r="T15">
        <f>+H15+L15+P15</f>
        <v>5</v>
      </c>
      <c r="U15">
        <f>(F15*1-H15*1)+(J15*1-L15*1)+(N15*1-P15*1)</f>
        <v>3</v>
      </c>
      <c r="V15" s="4"/>
      <c r="W15" s="4"/>
      <c r="Z15" s="632"/>
    </row>
    <row r="16" spans="1:26" ht="18" customHeight="1">
      <c r="A16" s="23"/>
      <c r="B16" s="13" t="s">
        <v>177</v>
      </c>
      <c r="C16" s="7">
        <v>35884</v>
      </c>
      <c r="D16" s="13" t="s">
        <v>106</v>
      </c>
      <c r="E16" s="21">
        <v>2</v>
      </c>
      <c r="F16" s="13"/>
      <c r="G16" s="2" t="s">
        <v>3</v>
      </c>
      <c r="H16" s="13"/>
      <c r="I16" s="13"/>
      <c r="J16" s="13"/>
      <c r="K16" s="2" t="s">
        <v>3</v>
      </c>
      <c r="L16" s="13"/>
      <c r="M16" s="13"/>
      <c r="N16" s="13">
        <f>1+1+1+1+1</f>
        <v>5</v>
      </c>
      <c r="O16" s="2" t="s">
        <v>3</v>
      </c>
      <c r="P16" s="13">
        <f>1+1</f>
        <v>2</v>
      </c>
      <c r="Q16" s="13"/>
      <c r="R16">
        <f>+F16+J16+N16</f>
        <v>5</v>
      </c>
      <c r="S16" s="2" t="s">
        <v>3</v>
      </c>
      <c r="T16">
        <f>+H16+L16+P16</f>
        <v>2</v>
      </c>
      <c r="U16">
        <f>(F16*1-H16*1)+(J16*1-L16*1)+(N16*1-P16*1)</f>
        <v>3</v>
      </c>
      <c r="V16" s="4"/>
      <c r="W16" s="4"/>
      <c r="Z16" s="632"/>
    </row>
    <row r="17" spans="1:23" ht="18" customHeight="1">
      <c r="A17" s="23"/>
      <c r="B17" s="13" t="s">
        <v>142</v>
      </c>
      <c r="C17" s="7">
        <v>36364</v>
      </c>
      <c r="D17" s="13" t="s">
        <v>49</v>
      </c>
      <c r="E17" s="21">
        <v>2</v>
      </c>
      <c r="G17" s="2" t="s">
        <v>3</v>
      </c>
      <c r="K17" s="2" t="s">
        <v>3</v>
      </c>
      <c r="N17" s="13">
        <f>2+1+2+2</f>
        <v>7</v>
      </c>
      <c r="O17" s="2" t="s">
        <v>3</v>
      </c>
      <c r="P17">
        <f>1+1+1+1+1</f>
        <v>5</v>
      </c>
      <c r="R17">
        <f>+F17+J17+N17</f>
        <v>7</v>
      </c>
      <c r="S17" s="2" t="s">
        <v>3</v>
      </c>
      <c r="T17">
        <f>+H17+L17+P17</f>
        <v>5</v>
      </c>
      <c r="U17">
        <f>(F17*1-H17*1)+(J17*1-L17*1)+(N17*1-P17*1)</f>
        <v>2</v>
      </c>
      <c r="V17" s="4"/>
      <c r="W17" s="4" t="s">
        <v>187</v>
      </c>
    </row>
    <row r="18" spans="2:23" ht="18" customHeight="1">
      <c r="B18" s="13" t="s">
        <v>136</v>
      </c>
      <c r="C18" s="7">
        <v>36152</v>
      </c>
      <c r="D18" s="13" t="s">
        <v>106</v>
      </c>
      <c r="E18" s="21">
        <v>2</v>
      </c>
      <c r="F18" s="13"/>
      <c r="G18" s="2" t="s">
        <v>3</v>
      </c>
      <c r="H18" s="13"/>
      <c r="I18" s="13"/>
      <c r="J18" s="13"/>
      <c r="K18" s="2" t="s">
        <v>3</v>
      </c>
      <c r="L18" s="13"/>
      <c r="M18" s="13"/>
      <c r="N18" s="13">
        <f>1+1+2+1+1</f>
        <v>6</v>
      </c>
      <c r="O18" s="2" t="s">
        <v>3</v>
      </c>
      <c r="P18" s="13">
        <f>1+1+2</f>
        <v>4</v>
      </c>
      <c r="Q18" s="13"/>
      <c r="R18">
        <f>+F18+J18+N18</f>
        <v>6</v>
      </c>
      <c r="S18" s="2" t="s">
        <v>3</v>
      </c>
      <c r="T18">
        <f>+H18+L18+P18</f>
        <v>4</v>
      </c>
      <c r="U18">
        <f>(F18*1-H18*1)+(J18*1-L18*1)+(N18*1-P18*1)</f>
        <v>2</v>
      </c>
      <c r="V18" s="4"/>
      <c r="W18" s="4"/>
    </row>
    <row r="19" spans="1:23" ht="18" customHeight="1">
      <c r="A19" s="23"/>
      <c r="B19" s="13" t="s">
        <v>137</v>
      </c>
      <c r="C19" s="7">
        <v>36178</v>
      </c>
      <c r="D19" s="13" t="s">
        <v>109</v>
      </c>
      <c r="E19" s="21">
        <v>2</v>
      </c>
      <c r="F19" s="13"/>
      <c r="G19" s="2" t="s">
        <v>3</v>
      </c>
      <c r="H19" s="13"/>
      <c r="I19" s="13"/>
      <c r="J19" s="13"/>
      <c r="K19" s="2" t="s">
        <v>3</v>
      </c>
      <c r="L19" s="13"/>
      <c r="M19" s="13"/>
      <c r="N19" s="13">
        <f>2+1+2</f>
        <v>5</v>
      </c>
      <c r="O19" s="2" t="s">
        <v>3</v>
      </c>
      <c r="P19" s="13">
        <f>1+1+1</f>
        <v>3</v>
      </c>
      <c r="Q19" s="13"/>
      <c r="R19">
        <f>+F19+J19+N19</f>
        <v>5</v>
      </c>
      <c r="S19" s="2" t="s">
        <v>3</v>
      </c>
      <c r="T19">
        <f>+H19+L19+P19</f>
        <v>3</v>
      </c>
      <c r="U19">
        <f>(F19*1-H19*1)+(J19*1-L19*1)+(N19*1-P19*1)</f>
        <v>2</v>
      </c>
      <c r="V19" s="4"/>
      <c r="W19" s="4"/>
    </row>
    <row r="20" spans="1:23" ht="18" customHeight="1">
      <c r="A20" s="23"/>
      <c r="B20" s="13" t="s">
        <v>132</v>
      </c>
      <c r="C20" s="14">
        <v>36081</v>
      </c>
      <c r="D20" s="13" t="s">
        <v>105</v>
      </c>
      <c r="E20" s="21">
        <v>2</v>
      </c>
      <c r="F20" s="13"/>
      <c r="G20" s="2" t="s">
        <v>3</v>
      </c>
      <c r="H20" s="13"/>
      <c r="K20" s="2" t="s">
        <v>3</v>
      </c>
      <c r="N20" s="13">
        <f>1+1+1+1+1</f>
        <v>5</v>
      </c>
      <c r="O20" s="2" t="s">
        <v>3</v>
      </c>
      <c r="P20" s="13">
        <f>1+1+1</f>
        <v>3</v>
      </c>
      <c r="R20">
        <f>+F20+J20+N20</f>
        <v>5</v>
      </c>
      <c r="S20" s="2" t="s">
        <v>3</v>
      </c>
      <c r="T20">
        <f>+H20+L20+P20</f>
        <v>3</v>
      </c>
      <c r="U20">
        <f>(F20*1-H20*1)+(J20*1-L20*1)+(N20*1-P20*1)</f>
        <v>2</v>
      </c>
      <c r="V20" s="4"/>
      <c r="W20" s="4"/>
    </row>
    <row r="21" spans="1:23" ht="18" customHeight="1">
      <c r="A21" s="23"/>
      <c r="B21" s="13" t="s">
        <v>150</v>
      </c>
      <c r="C21" s="7">
        <v>35947</v>
      </c>
      <c r="D21" s="13" t="s">
        <v>151</v>
      </c>
      <c r="E21" s="21">
        <v>1</v>
      </c>
      <c r="F21" s="13"/>
      <c r="G21" s="2" t="s">
        <v>3</v>
      </c>
      <c r="H21" s="13"/>
      <c r="I21" s="13"/>
      <c r="J21" s="13"/>
      <c r="K21" s="2" t="s">
        <v>3</v>
      </c>
      <c r="L21" s="13"/>
      <c r="M21" s="13"/>
      <c r="N21" s="13">
        <f>1+1+2+1+2</f>
        <v>7</v>
      </c>
      <c r="O21" s="2" t="s">
        <v>3</v>
      </c>
      <c r="P21" s="13">
        <f>1+1+1+1+1+1</f>
        <v>6</v>
      </c>
      <c r="Q21" s="13"/>
      <c r="R21">
        <f>+F21+J21+N21</f>
        <v>7</v>
      </c>
      <c r="S21" s="2" t="s">
        <v>3</v>
      </c>
      <c r="T21">
        <f>+H21+L21+P21</f>
        <v>6</v>
      </c>
      <c r="U21">
        <f>(F21*1-H21*1)+(J21*1-L21*1)+(N21*1-P21*1)</f>
        <v>1</v>
      </c>
      <c r="V21" s="4"/>
      <c r="W21" s="4"/>
    </row>
    <row r="22" spans="2:23" ht="18" customHeight="1">
      <c r="B22" s="13" t="s">
        <v>125</v>
      </c>
      <c r="C22" s="9">
        <v>35333</v>
      </c>
      <c r="D22" s="13" t="s">
        <v>55</v>
      </c>
      <c r="E22" s="21">
        <v>2</v>
      </c>
      <c r="G22" s="2" t="s">
        <v>3</v>
      </c>
      <c r="K22" s="2" t="s">
        <v>3</v>
      </c>
      <c r="N22">
        <f>1+1+1</f>
        <v>3</v>
      </c>
      <c r="O22" s="2" t="s">
        <v>3</v>
      </c>
      <c r="P22">
        <f>1+1</f>
        <v>2</v>
      </c>
      <c r="R22">
        <f>+F22+J22+N22</f>
        <v>3</v>
      </c>
      <c r="S22" s="2" t="s">
        <v>3</v>
      </c>
      <c r="T22">
        <f>+H22+L22+P22</f>
        <v>2</v>
      </c>
      <c r="U22">
        <f>(F22*1-H22*1)+(J22*1-L22*1)+(N22*1-P22*1)</f>
        <v>1</v>
      </c>
      <c r="V22" s="4"/>
      <c r="W22" s="4"/>
    </row>
    <row r="23" spans="2:23" ht="18" customHeight="1">
      <c r="B23" t="s">
        <v>165</v>
      </c>
      <c r="C23" s="7">
        <v>36788</v>
      </c>
      <c r="D23" s="13" t="s">
        <v>85</v>
      </c>
      <c r="E23" s="21">
        <v>1</v>
      </c>
      <c r="F23" s="13"/>
      <c r="G23" s="2"/>
      <c r="H23" s="13"/>
      <c r="I23" s="13"/>
      <c r="J23" s="13"/>
      <c r="K23" s="2"/>
      <c r="L23" s="13"/>
      <c r="M23" s="13"/>
      <c r="N23" s="13">
        <f>1+2+2+1</f>
        <v>6</v>
      </c>
      <c r="O23" s="1" t="s">
        <v>3</v>
      </c>
      <c r="P23" s="13">
        <f>1+1+1+1+1+1</f>
        <v>6</v>
      </c>
      <c r="Q23" s="13"/>
      <c r="R23">
        <f>+F23+J23+N23</f>
        <v>6</v>
      </c>
      <c r="S23" s="2" t="s">
        <v>3</v>
      </c>
      <c r="T23">
        <f>+H23+L23+P23</f>
        <v>6</v>
      </c>
      <c r="U23">
        <f>(F23*1-H23*1)+(J23*1-L23*1)+(N23*1-P23*1)</f>
        <v>0</v>
      </c>
      <c r="V23" s="4"/>
      <c r="W23" s="4"/>
    </row>
    <row r="24" spans="2:21" ht="18" customHeight="1">
      <c r="B24" s="13" t="s">
        <v>140</v>
      </c>
      <c r="C24" s="7">
        <v>36190</v>
      </c>
      <c r="D24" s="13" t="s">
        <v>49</v>
      </c>
      <c r="E24" s="21">
        <v>2</v>
      </c>
      <c r="F24" s="13"/>
      <c r="G24" s="2" t="s">
        <v>3</v>
      </c>
      <c r="H24" s="13"/>
      <c r="I24" s="13"/>
      <c r="J24" s="13"/>
      <c r="K24" s="2" t="s">
        <v>3</v>
      </c>
      <c r="L24" s="13"/>
      <c r="M24" s="13"/>
      <c r="N24" s="13">
        <f>1+1+1+2+1</f>
        <v>6</v>
      </c>
      <c r="O24" s="2" t="s">
        <v>3</v>
      </c>
      <c r="P24" s="13">
        <f>1+1+1+1+1+1</f>
        <v>6</v>
      </c>
      <c r="Q24" s="13"/>
      <c r="R24">
        <f>+F24+J24+N24</f>
        <v>6</v>
      </c>
      <c r="S24" s="2" t="s">
        <v>3</v>
      </c>
      <c r="T24">
        <f>+H24+L24+P24</f>
        <v>6</v>
      </c>
      <c r="U24">
        <f>(F24*1-H24*1)+(J24*1-L24*1)+(N24*1-P24*1)</f>
        <v>0</v>
      </c>
    </row>
    <row r="25" spans="2:21" ht="18" customHeight="1">
      <c r="B25" s="13" t="s">
        <v>128</v>
      </c>
      <c r="C25" s="7">
        <v>35831</v>
      </c>
      <c r="D25" s="13" t="s">
        <v>108</v>
      </c>
      <c r="E25" s="21">
        <v>2</v>
      </c>
      <c r="F25" s="13"/>
      <c r="G25" s="2" t="s">
        <v>3</v>
      </c>
      <c r="H25" s="13"/>
      <c r="I25" s="13"/>
      <c r="J25" s="13"/>
      <c r="K25" s="2" t="s">
        <v>3</v>
      </c>
      <c r="L25" s="13"/>
      <c r="M25" s="13"/>
      <c r="N25" s="13">
        <f>1+1+1+1+1</f>
        <v>5</v>
      </c>
      <c r="O25" s="2" t="s">
        <v>3</v>
      </c>
      <c r="P25" s="13">
        <f>2+1+1+1</f>
        <v>5</v>
      </c>
      <c r="Q25" s="13"/>
      <c r="R25">
        <f>+F25+J25+N25</f>
        <v>5</v>
      </c>
      <c r="S25" s="2" t="s">
        <v>3</v>
      </c>
      <c r="T25">
        <f>+H25+L25+P25</f>
        <v>5</v>
      </c>
      <c r="U25">
        <f>(F25*1-H25*1)+(J25*1-L25*1)+(N25*1-P25*1)</f>
        <v>0</v>
      </c>
    </row>
    <row r="26" spans="2:21" ht="18" customHeight="1">
      <c r="B26" s="13" t="s">
        <v>157</v>
      </c>
      <c r="C26" s="7">
        <v>35789</v>
      </c>
      <c r="D26" s="13" t="s">
        <v>155</v>
      </c>
      <c r="E26" s="21">
        <v>1</v>
      </c>
      <c r="G26" s="2" t="s">
        <v>3</v>
      </c>
      <c r="K26" s="2" t="s">
        <v>3</v>
      </c>
      <c r="N26">
        <f>1+1+1+1+1</f>
        <v>5</v>
      </c>
      <c r="O26" s="2" t="s">
        <v>3</v>
      </c>
      <c r="P26">
        <f>1+1+2+1</f>
        <v>5</v>
      </c>
      <c r="R26">
        <f>+F26+J26+N26</f>
        <v>5</v>
      </c>
      <c r="S26" s="2" t="s">
        <v>3</v>
      </c>
      <c r="T26">
        <f>+H26+L26+P26</f>
        <v>5</v>
      </c>
      <c r="U26">
        <f>(F26*1-H26*1)+(J26*1-L26*1)+(N26*1-P26*1)</f>
        <v>0</v>
      </c>
    </row>
    <row r="27" spans="1:21" ht="18" customHeight="1">
      <c r="A27" s="23"/>
      <c r="B27" s="13" t="s">
        <v>175</v>
      </c>
      <c r="C27" s="7">
        <v>35728</v>
      </c>
      <c r="D27" s="13" t="s">
        <v>155</v>
      </c>
      <c r="E27" s="21">
        <v>1</v>
      </c>
      <c r="G27" s="2" t="s">
        <v>3</v>
      </c>
      <c r="K27" s="2" t="s">
        <v>3</v>
      </c>
      <c r="N27">
        <v>2</v>
      </c>
      <c r="O27" s="2" t="s">
        <v>3</v>
      </c>
      <c r="P27">
        <f>1+1</f>
        <v>2</v>
      </c>
      <c r="R27">
        <f>+F27+J27+N27</f>
        <v>2</v>
      </c>
      <c r="S27" s="2" t="s">
        <v>3</v>
      </c>
      <c r="T27">
        <f>+H27+L27+P27</f>
        <v>2</v>
      </c>
      <c r="U27">
        <f>(F27*1-H27*1)+(J27*1-L27*1)+(N27*1-P27*1)</f>
        <v>0</v>
      </c>
    </row>
    <row r="28" spans="1:21" ht="18" customHeight="1">
      <c r="A28" s="23"/>
      <c r="B28" s="13" t="s">
        <v>145</v>
      </c>
      <c r="C28" s="7">
        <v>36357</v>
      </c>
      <c r="D28" s="13" t="s">
        <v>55</v>
      </c>
      <c r="E28" s="21">
        <v>2</v>
      </c>
      <c r="F28" s="13"/>
      <c r="G28" s="2" t="s">
        <v>3</v>
      </c>
      <c r="H28" s="13"/>
      <c r="I28" s="13"/>
      <c r="J28" s="13"/>
      <c r="K28" s="2" t="s">
        <v>3</v>
      </c>
      <c r="L28" s="13"/>
      <c r="M28" s="13"/>
      <c r="N28" s="13">
        <v>1</v>
      </c>
      <c r="O28" s="2" t="s">
        <v>3</v>
      </c>
      <c r="P28" s="13">
        <v>1</v>
      </c>
      <c r="Q28" s="13"/>
      <c r="R28">
        <f>+F28+J28+N28</f>
        <v>1</v>
      </c>
      <c r="S28" s="2" t="s">
        <v>3</v>
      </c>
      <c r="T28">
        <f>+H28+L28+P28</f>
        <v>1</v>
      </c>
      <c r="U28">
        <f>(F28*1-H28*1)+(J28*1-L28*1)+(N28*1-P28*1)</f>
        <v>0</v>
      </c>
    </row>
    <row r="29" spans="2:21" ht="18" customHeight="1">
      <c r="B29" s="13" t="s">
        <v>153</v>
      </c>
      <c r="C29" s="7">
        <v>36162</v>
      </c>
      <c r="D29" s="13" t="s">
        <v>151</v>
      </c>
      <c r="E29" s="21">
        <v>1</v>
      </c>
      <c r="F29" s="13"/>
      <c r="G29" s="2" t="s">
        <v>3</v>
      </c>
      <c r="H29" s="13"/>
      <c r="I29" s="13"/>
      <c r="J29" s="13"/>
      <c r="K29" s="2" t="s">
        <v>3</v>
      </c>
      <c r="L29" s="13"/>
      <c r="M29" s="13"/>
      <c r="N29" s="13">
        <f>1+1+1+1</f>
        <v>4</v>
      </c>
      <c r="O29" s="2" t="s">
        <v>3</v>
      </c>
      <c r="P29" s="13">
        <f>1+1+1+1+1</f>
        <v>5</v>
      </c>
      <c r="Q29" s="13"/>
      <c r="R29">
        <f>+F29+J29+N29</f>
        <v>4</v>
      </c>
      <c r="S29" s="2" t="s">
        <v>3</v>
      </c>
      <c r="T29">
        <f>+H29+L29+P29</f>
        <v>5</v>
      </c>
      <c r="U29">
        <f>(F29*1-H29*1)+(J29*1-L29*1)+(N29*1-P29*1)</f>
        <v>-1</v>
      </c>
    </row>
    <row r="30" spans="1:21" ht="18" customHeight="1">
      <c r="A30" s="23"/>
      <c r="B30" s="13" t="s">
        <v>156</v>
      </c>
      <c r="C30" s="14">
        <v>35956</v>
      </c>
      <c r="D30" s="13" t="s">
        <v>155</v>
      </c>
      <c r="E30" s="21">
        <v>1</v>
      </c>
      <c r="G30" s="2" t="s">
        <v>3</v>
      </c>
      <c r="H30" s="13"/>
      <c r="K30" s="2" t="s">
        <v>3</v>
      </c>
      <c r="N30" s="13">
        <f>1+1</f>
        <v>2</v>
      </c>
      <c r="O30" s="2" t="s">
        <v>3</v>
      </c>
      <c r="P30">
        <f>1+1+1</f>
        <v>3</v>
      </c>
      <c r="R30">
        <f>+F30+J30+N30</f>
        <v>2</v>
      </c>
      <c r="S30" s="2" t="s">
        <v>3</v>
      </c>
      <c r="T30">
        <f>+H30+L30+P30</f>
        <v>3</v>
      </c>
      <c r="U30">
        <f>(F30*1-H30*1)+(J30*1-L30*1)+(N30*1-P30*1)</f>
        <v>-1</v>
      </c>
    </row>
    <row r="31" spans="1:21" ht="18" customHeight="1">
      <c r="A31" s="23"/>
      <c r="B31" s="13" t="s">
        <v>176</v>
      </c>
      <c r="C31" s="7">
        <v>35823</v>
      </c>
      <c r="D31" s="13" t="s">
        <v>155</v>
      </c>
      <c r="E31" s="21">
        <v>1</v>
      </c>
      <c r="G31" s="2" t="s">
        <v>3</v>
      </c>
      <c r="K31" s="2" t="s">
        <v>3</v>
      </c>
      <c r="N31">
        <f>1+1</f>
        <v>2</v>
      </c>
      <c r="O31" s="2" t="s">
        <v>3</v>
      </c>
      <c r="P31">
        <f>1+1+1</f>
        <v>3</v>
      </c>
      <c r="R31">
        <f>+F31+J31+N31</f>
        <v>2</v>
      </c>
      <c r="S31" s="2" t="s">
        <v>3</v>
      </c>
      <c r="T31">
        <f>+H31+L31+P31</f>
        <v>3</v>
      </c>
      <c r="U31">
        <f>(F31*1-H31*1)+(J31*1-L31*1)+(N31*1-P31*1)</f>
        <v>-1</v>
      </c>
    </row>
    <row r="32" spans="2:21" ht="18" customHeight="1">
      <c r="B32" s="13" t="s">
        <v>144</v>
      </c>
      <c r="C32" s="7"/>
      <c r="D32" s="13" t="s">
        <v>109</v>
      </c>
      <c r="E32" s="21">
        <v>2</v>
      </c>
      <c r="F32" s="13"/>
      <c r="G32" s="2" t="s">
        <v>3</v>
      </c>
      <c r="H32" s="13"/>
      <c r="I32" s="13"/>
      <c r="J32" s="13"/>
      <c r="K32" s="2" t="s">
        <v>3</v>
      </c>
      <c r="L32" s="13"/>
      <c r="M32" s="13"/>
      <c r="N32" s="13">
        <v>1</v>
      </c>
      <c r="O32" s="2" t="s">
        <v>3</v>
      </c>
      <c r="P32" s="13">
        <f>1+1</f>
        <v>2</v>
      </c>
      <c r="Q32" s="13"/>
      <c r="R32">
        <f>+F32+J32+N32</f>
        <v>1</v>
      </c>
      <c r="S32" s="2" t="s">
        <v>3</v>
      </c>
      <c r="T32">
        <f>+H32+L32+P32</f>
        <v>2</v>
      </c>
      <c r="U32">
        <f>(F32*1-H32*1)+(J32*1-L32*1)+(N32*1-P32*1)</f>
        <v>-1</v>
      </c>
    </row>
    <row r="33" spans="2:21" ht="18" customHeight="1">
      <c r="B33" s="13" t="s">
        <v>127</v>
      </c>
      <c r="C33" s="7">
        <v>36308</v>
      </c>
      <c r="D33" s="13" t="s">
        <v>55</v>
      </c>
      <c r="E33" s="21">
        <v>2</v>
      </c>
      <c r="F33" s="13"/>
      <c r="G33" s="2" t="s">
        <v>3</v>
      </c>
      <c r="H33" s="13"/>
      <c r="I33" s="13"/>
      <c r="J33" s="13"/>
      <c r="K33" s="2" t="s">
        <v>3</v>
      </c>
      <c r="L33" s="13"/>
      <c r="M33" s="13"/>
      <c r="N33" s="13">
        <v>1</v>
      </c>
      <c r="O33" s="2" t="s">
        <v>3</v>
      </c>
      <c r="P33" s="13">
        <f>1+1</f>
        <v>2</v>
      </c>
      <c r="Q33" s="13"/>
      <c r="R33">
        <f>+F33+J33+N33</f>
        <v>1</v>
      </c>
      <c r="S33" s="2" t="s">
        <v>3</v>
      </c>
      <c r="T33">
        <f>+H33+L33+P33</f>
        <v>2</v>
      </c>
      <c r="U33">
        <f>(F33*1-H33*1)+(J33*1-L33*1)+(N33*1-P33*1)</f>
        <v>-1</v>
      </c>
    </row>
    <row r="34" spans="1:21" ht="18" customHeight="1">
      <c r="A34" s="23"/>
      <c r="B34" s="13" t="s">
        <v>133</v>
      </c>
      <c r="C34" s="7">
        <v>36070</v>
      </c>
      <c r="D34" s="13" t="s">
        <v>105</v>
      </c>
      <c r="E34" s="21">
        <v>2</v>
      </c>
      <c r="G34" s="2" t="s">
        <v>3</v>
      </c>
      <c r="K34" s="2" t="s">
        <v>3</v>
      </c>
      <c r="N34">
        <f>1+1</f>
        <v>2</v>
      </c>
      <c r="O34" s="2" t="s">
        <v>3</v>
      </c>
      <c r="P34">
        <f>1+1+1+1</f>
        <v>4</v>
      </c>
      <c r="R34">
        <f>+F34+J34+N34</f>
        <v>2</v>
      </c>
      <c r="S34" s="2" t="s">
        <v>3</v>
      </c>
      <c r="T34">
        <f>+H34+L34+P34</f>
        <v>4</v>
      </c>
      <c r="U34">
        <f>(F34*1-H34*1)+(J34*1-L34*1)+(N34*1-P34*1)</f>
        <v>-2</v>
      </c>
    </row>
    <row r="35" spans="1:21" ht="18" customHeight="1">
      <c r="A35" s="23"/>
      <c r="B35" s="13" t="s">
        <v>135</v>
      </c>
      <c r="C35" s="14">
        <v>35994</v>
      </c>
      <c r="D35" s="13" t="s">
        <v>106</v>
      </c>
      <c r="E35" s="21">
        <v>2</v>
      </c>
      <c r="F35" s="13"/>
      <c r="G35" s="2" t="s">
        <v>3</v>
      </c>
      <c r="H35" s="13"/>
      <c r="I35" s="13"/>
      <c r="J35" s="13"/>
      <c r="K35" s="2" t="s">
        <v>3</v>
      </c>
      <c r="L35" s="13"/>
      <c r="M35" s="13"/>
      <c r="N35" s="13">
        <v>1</v>
      </c>
      <c r="O35" s="2" t="s">
        <v>3</v>
      </c>
      <c r="P35" s="13">
        <f>1+1+1</f>
        <v>3</v>
      </c>
      <c r="Q35" s="13"/>
      <c r="R35" s="13">
        <f>+F35+J35+N35</f>
        <v>1</v>
      </c>
      <c r="S35" s="15" t="s">
        <v>3</v>
      </c>
      <c r="T35" s="13">
        <f>+H35+L35+P35</f>
        <v>3</v>
      </c>
      <c r="U35">
        <f>(F35*1-H35*1)+(J35*1-L35*1)+(N35*1-P35*1)</f>
        <v>-2</v>
      </c>
    </row>
    <row r="36" spans="1:21" ht="18" customHeight="1">
      <c r="A36" s="23"/>
      <c r="B36" s="13" t="s">
        <v>163</v>
      </c>
      <c r="C36" s="7">
        <v>36156</v>
      </c>
      <c r="D36" s="13" t="s">
        <v>22</v>
      </c>
      <c r="E36" s="21">
        <v>1</v>
      </c>
      <c r="G36" s="2" t="s">
        <v>3</v>
      </c>
      <c r="K36" s="2" t="s">
        <v>3</v>
      </c>
      <c r="N36">
        <f>1+1+1+1</f>
        <v>4</v>
      </c>
      <c r="O36" s="2" t="s">
        <v>3</v>
      </c>
      <c r="P36">
        <f>2+1+2+1+1</f>
        <v>7</v>
      </c>
      <c r="R36">
        <f>+F36+J36+N36</f>
        <v>4</v>
      </c>
      <c r="S36" s="2" t="s">
        <v>3</v>
      </c>
      <c r="T36">
        <f>+H36+L36+P36</f>
        <v>7</v>
      </c>
      <c r="U36">
        <f>(F36*1-H36*1)+(J36*1-L36*1)+(N36*1-P36*1)</f>
        <v>-3</v>
      </c>
    </row>
    <row r="37" spans="1:21" ht="18" customHeight="1">
      <c r="A37" s="23"/>
      <c r="B37" s="13" t="s">
        <v>143</v>
      </c>
      <c r="C37" s="7"/>
      <c r="D37" s="13" t="s">
        <v>109</v>
      </c>
      <c r="E37" s="21">
        <v>2</v>
      </c>
      <c r="F37" s="13"/>
      <c r="G37" s="2" t="s">
        <v>3</v>
      </c>
      <c r="H37" s="13"/>
      <c r="I37" s="13"/>
      <c r="J37" s="13"/>
      <c r="K37" s="2" t="s">
        <v>3</v>
      </c>
      <c r="L37" s="13"/>
      <c r="M37" s="13"/>
      <c r="N37" s="13"/>
      <c r="O37" s="2" t="s">
        <v>3</v>
      </c>
      <c r="P37" s="13">
        <f>2+1</f>
        <v>3</v>
      </c>
      <c r="Q37" s="13"/>
      <c r="R37">
        <f>+F37+J37+N37</f>
        <v>0</v>
      </c>
      <c r="S37" s="2" t="s">
        <v>3</v>
      </c>
      <c r="T37">
        <f>+H37+L37+P37</f>
        <v>3</v>
      </c>
      <c r="U37">
        <f>(F37*1-H37*1)+(J37*1-L37*1)+(N37*1-P37*1)</f>
        <v>-3</v>
      </c>
    </row>
    <row r="38" spans="1:21" ht="18" customHeight="1">
      <c r="A38" s="23"/>
      <c r="B38" s="13" t="s">
        <v>162</v>
      </c>
      <c r="C38" s="14">
        <v>35864</v>
      </c>
      <c r="D38" s="13" t="s">
        <v>22</v>
      </c>
      <c r="E38" s="21">
        <v>1</v>
      </c>
      <c r="G38" s="2" t="s">
        <v>3</v>
      </c>
      <c r="K38" s="2" t="s">
        <v>3</v>
      </c>
      <c r="N38">
        <f>2+1+1+1</f>
        <v>5</v>
      </c>
      <c r="O38" s="2" t="s">
        <v>3</v>
      </c>
      <c r="P38">
        <f>2+1+2+2+2</f>
        <v>9</v>
      </c>
      <c r="R38">
        <f>+F38+J38+N38</f>
        <v>5</v>
      </c>
      <c r="S38" s="2" t="s">
        <v>3</v>
      </c>
      <c r="T38">
        <f>+H38+L38+P38</f>
        <v>9</v>
      </c>
      <c r="U38">
        <f>(F38*1-H38*1)+(J38*1-L38*1)+(N38*1-P38*1)</f>
        <v>-4</v>
      </c>
    </row>
    <row r="39" spans="1:21" ht="18" customHeight="1">
      <c r="A39" s="23"/>
      <c r="B39" s="13" t="s">
        <v>154</v>
      </c>
      <c r="C39" s="7">
        <v>36222</v>
      </c>
      <c r="D39" s="13" t="s">
        <v>155</v>
      </c>
      <c r="E39" s="21">
        <v>1</v>
      </c>
      <c r="F39" s="13"/>
      <c r="G39" s="2" t="s">
        <v>3</v>
      </c>
      <c r="H39" s="13"/>
      <c r="I39" s="13"/>
      <c r="J39" s="13"/>
      <c r="K39" s="2" t="s">
        <v>3</v>
      </c>
      <c r="L39" s="13"/>
      <c r="M39" s="13"/>
      <c r="N39" s="13">
        <f>2+1+1+1</f>
        <v>5</v>
      </c>
      <c r="O39" s="2" t="s">
        <v>3</v>
      </c>
      <c r="P39" s="13">
        <f>2+1+1+1+2+2</f>
        <v>9</v>
      </c>
      <c r="Q39" s="13"/>
      <c r="R39">
        <f>+F39+J39+N39</f>
        <v>5</v>
      </c>
      <c r="S39" s="2" t="s">
        <v>3</v>
      </c>
      <c r="T39">
        <f>+H39+L39+P39</f>
        <v>9</v>
      </c>
      <c r="U39">
        <f>(F39*1-H39*1)+(J39*1-L39*1)+(N39*1-P39*1)</f>
        <v>-4</v>
      </c>
    </row>
    <row r="40" spans="1:21" ht="18" customHeight="1">
      <c r="A40" s="23"/>
      <c r="B40" s="13" t="s">
        <v>141</v>
      </c>
      <c r="C40" s="14">
        <v>35497</v>
      </c>
      <c r="D40" s="13" t="s">
        <v>49</v>
      </c>
      <c r="E40" s="21">
        <v>2</v>
      </c>
      <c r="G40" s="2" t="s">
        <v>3</v>
      </c>
      <c r="H40" s="13"/>
      <c r="K40" s="2" t="s">
        <v>3</v>
      </c>
      <c r="N40" s="13">
        <f>1+1</f>
        <v>2</v>
      </c>
      <c r="O40" s="2" t="s">
        <v>3</v>
      </c>
      <c r="P40" s="13">
        <f>1+1+1+1+1+1</f>
        <v>6</v>
      </c>
      <c r="R40">
        <f>+F40+J40+N40</f>
        <v>2</v>
      </c>
      <c r="S40" s="2" t="s">
        <v>3</v>
      </c>
      <c r="T40">
        <f>+H40+L40+P40</f>
        <v>6</v>
      </c>
      <c r="U40">
        <f>(F40*1-H40*1)+(J40*1-L40*1)+(N40*1-P40*1)</f>
        <v>-4</v>
      </c>
    </row>
    <row r="41" spans="1:21" ht="18" customHeight="1">
      <c r="A41" s="23"/>
      <c r="B41" s="13" t="s">
        <v>138</v>
      </c>
      <c r="C41" s="14">
        <v>36287</v>
      </c>
      <c r="D41" s="13" t="s">
        <v>109</v>
      </c>
      <c r="E41" s="21">
        <v>2</v>
      </c>
      <c r="G41" s="2" t="s">
        <v>3</v>
      </c>
      <c r="K41" s="2" t="s">
        <v>3</v>
      </c>
      <c r="O41" s="2" t="s">
        <v>3</v>
      </c>
      <c r="P41" s="13">
        <f>2+1+1</f>
        <v>4</v>
      </c>
      <c r="R41">
        <f>+F41+J41+N41</f>
        <v>0</v>
      </c>
      <c r="S41" s="2" t="s">
        <v>3</v>
      </c>
      <c r="T41">
        <f>+H41+L41+P41</f>
        <v>4</v>
      </c>
      <c r="U41">
        <f>(F41*1-H41*1)+(J41*1-L41*1)+(N41*1-P41*1)</f>
        <v>-4</v>
      </c>
    </row>
    <row r="42" spans="1:21" ht="18" customHeight="1">
      <c r="A42" s="23"/>
      <c r="B42" s="13" t="s">
        <v>139</v>
      </c>
      <c r="C42" s="7">
        <v>36316</v>
      </c>
      <c r="D42" s="13" t="s">
        <v>109</v>
      </c>
      <c r="E42" s="21">
        <v>2</v>
      </c>
      <c r="G42" s="2" t="s">
        <v>3</v>
      </c>
      <c r="K42" s="2" t="s">
        <v>3</v>
      </c>
      <c r="O42" s="2" t="s">
        <v>3</v>
      </c>
      <c r="P42" s="13">
        <f>2+1+1</f>
        <v>4</v>
      </c>
      <c r="R42">
        <f>+F42+J42+N42</f>
        <v>0</v>
      </c>
      <c r="S42" s="2" t="s">
        <v>3</v>
      </c>
      <c r="T42">
        <f>+H42+L42+P42</f>
        <v>4</v>
      </c>
      <c r="U42">
        <f>(F42*1-H42*1)+(J42*1-L42*1)+(N42*1-P42*1)</f>
        <v>-4</v>
      </c>
    </row>
    <row r="43" spans="2:21" ht="18" customHeight="1">
      <c r="B43" s="13" t="s">
        <v>126</v>
      </c>
      <c r="C43" s="7">
        <v>36312</v>
      </c>
      <c r="D43" s="13" t="s">
        <v>55</v>
      </c>
      <c r="E43" s="21">
        <v>2</v>
      </c>
      <c r="F43" s="13"/>
      <c r="G43" s="2" t="s">
        <v>3</v>
      </c>
      <c r="H43" s="13"/>
      <c r="I43" s="13"/>
      <c r="J43" s="13"/>
      <c r="K43" s="2" t="s">
        <v>3</v>
      </c>
      <c r="L43" s="13"/>
      <c r="M43" s="13"/>
      <c r="N43" s="13"/>
      <c r="O43" s="2" t="s">
        <v>3</v>
      </c>
      <c r="P43" s="13">
        <f>1+1+1+1</f>
        <v>4</v>
      </c>
      <c r="Q43" s="13"/>
      <c r="R43">
        <f>+F43+J43+N43</f>
        <v>0</v>
      </c>
      <c r="S43" s="2" t="s">
        <v>3</v>
      </c>
      <c r="T43">
        <f>+H43+L43+P43</f>
        <v>4</v>
      </c>
      <c r="U43">
        <f>(F43*1-H43*1)+(J43*1-L43*1)+(N43*1-P43*1)</f>
        <v>-4</v>
      </c>
    </row>
    <row r="44" spans="2:21" ht="18" customHeight="1">
      <c r="B44" s="13" t="s">
        <v>134</v>
      </c>
      <c r="C44" s="14">
        <v>36262</v>
      </c>
      <c r="D44" s="13" t="s">
        <v>106</v>
      </c>
      <c r="E44" s="21">
        <v>2</v>
      </c>
      <c r="G44" s="2" t="s">
        <v>3</v>
      </c>
      <c r="K44" s="2" t="s">
        <v>3</v>
      </c>
      <c r="N44">
        <f>1+1+1</f>
        <v>3</v>
      </c>
      <c r="O44" s="2" t="s">
        <v>3</v>
      </c>
      <c r="P44">
        <f>2+2+2+1+1</f>
        <v>8</v>
      </c>
      <c r="R44">
        <f>+F44+J44+N44</f>
        <v>3</v>
      </c>
      <c r="S44" s="2" t="s">
        <v>3</v>
      </c>
      <c r="T44">
        <f>+H44+L44+P44</f>
        <v>8</v>
      </c>
      <c r="U44">
        <f>(F44*1-H44*1)+(J44*1-L44*1)+(N44*1-P44*1)</f>
        <v>-5</v>
      </c>
    </row>
    <row r="45" spans="2:21" ht="18" customHeight="1">
      <c r="B45" t="s">
        <v>166</v>
      </c>
      <c r="C45" s="7">
        <v>36631</v>
      </c>
      <c r="D45" s="13" t="s">
        <v>85</v>
      </c>
      <c r="E45" s="21">
        <v>1</v>
      </c>
      <c r="F45" s="13"/>
      <c r="G45" s="2"/>
      <c r="H45" s="13"/>
      <c r="I45" s="13"/>
      <c r="J45" s="13"/>
      <c r="K45" s="2"/>
      <c r="L45" s="13"/>
      <c r="M45" s="13"/>
      <c r="N45" s="13">
        <f>1+1</f>
        <v>2</v>
      </c>
      <c r="O45" s="1" t="s">
        <v>3</v>
      </c>
      <c r="P45" s="13">
        <f>1+1+1+1+1+1+1</f>
        <v>7</v>
      </c>
      <c r="Q45" s="13"/>
      <c r="R45">
        <f>+F45+J45+N45</f>
        <v>2</v>
      </c>
      <c r="S45" s="2" t="s">
        <v>3</v>
      </c>
      <c r="T45">
        <f>+H45+L45+P45</f>
        <v>7</v>
      </c>
      <c r="U45">
        <f>(F45*1-H45*1)+(J45*1-L45*1)+(N45*1-P45*1)</f>
        <v>-5</v>
      </c>
    </row>
    <row r="46" spans="2:21" ht="18" customHeight="1">
      <c r="B46" s="13" t="s">
        <v>152</v>
      </c>
      <c r="C46" s="7">
        <v>35718</v>
      </c>
      <c r="D46" s="13" t="s">
        <v>151</v>
      </c>
      <c r="E46" s="21">
        <v>1</v>
      </c>
      <c r="F46" s="13"/>
      <c r="G46" s="2" t="s">
        <v>3</v>
      </c>
      <c r="H46" s="13"/>
      <c r="I46" s="13"/>
      <c r="J46" s="13"/>
      <c r="K46" s="2" t="s">
        <v>3</v>
      </c>
      <c r="L46" s="13"/>
      <c r="M46" s="13"/>
      <c r="N46" s="13">
        <v>1</v>
      </c>
      <c r="O46" s="2" t="s">
        <v>3</v>
      </c>
      <c r="P46" s="13">
        <f>1+1+1+1+1+1</f>
        <v>6</v>
      </c>
      <c r="Q46" s="13"/>
      <c r="R46">
        <f>+F46+J46+N46</f>
        <v>1</v>
      </c>
      <c r="S46" s="2" t="s">
        <v>3</v>
      </c>
      <c r="T46">
        <f>+H46+L46+P46</f>
        <v>6</v>
      </c>
      <c r="U46">
        <f>(F46*1-H46*1)+(J46*1-L46*1)+(N46*1-P46*1)</f>
        <v>-5</v>
      </c>
    </row>
    <row r="47" spans="2:21" ht="18" customHeight="1">
      <c r="B47" s="13" t="s">
        <v>146</v>
      </c>
      <c r="C47" s="9">
        <v>36038</v>
      </c>
      <c r="D47" s="13" t="s">
        <v>147</v>
      </c>
      <c r="E47" s="21">
        <v>1</v>
      </c>
      <c r="G47" s="2" t="s">
        <v>3</v>
      </c>
      <c r="K47" s="2" t="s">
        <v>3</v>
      </c>
      <c r="N47">
        <f>1+1+1</f>
        <v>3</v>
      </c>
      <c r="O47" s="2" t="s">
        <v>3</v>
      </c>
      <c r="P47" s="13">
        <f>1+1+2+1+2+1+1+2</f>
        <v>11</v>
      </c>
      <c r="R47">
        <f>+F47+J47+N47</f>
        <v>3</v>
      </c>
      <c r="S47" s="2" t="s">
        <v>3</v>
      </c>
      <c r="T47">
        <f>+H47+L47+P47</f>
        <v>11</v>
      </c>
      <c r="U47">
        <f>(F47*1-H47*1)+(J47*1-L47*1)+(N47*1-P47*1)</f>
        <v>-8</v>
      </c>
    </row>
    <row r="48" spans="1:21" ht="18" customHeight="1">
      <c r="A48" s="23"/>
      <c r="B48" s="13" t="s">
        <v>168</v>
      </c>
      <c r="C48" s="7">
        <v>35923</v>
      </c>
      <c r="D48" s="13" t="s">
        <v>4</v>
      </c>
      <c r="E48" s="21">
        <v>1</v>
      </c>
      <c r="G48" s="2" t="s">
        <v>3</v>
      </c>
      <c r="K48" s="2" t="s">
        <v>3</v>
      </c>
      <c r="N48">
        <v>1</v>
      </c>
      <c r="O48" s="2" t="s">
        <v>3</v>
      </c>
      <c r="P48" s="13">
        <f>2+1+1+2+1+1+1+1</f>
        <v>10</v>
      </c>
      <c r="R48">
        <f>+F48+J48+N48</f>
        <v>1</v>
      </c>
      <c r="S48" s="2" t="s">
        <v>3</v>
      </c>
      <c r="T48">
        <f>+H48+L48+P48</f>
        <v>10</v>
      </c>
      <c r="U48">
        <f>(F48*1-H48*1)+(J48*1-L48*1)+(N48*1-P48*1)</f>
        <v>-9</v>
      </c>
    </row>
    <row r="49" spans="2:21" ht="18" customHeight="1">
      <c r="B49" s="13" t="s">
        <v>148</v>
      </c>
      <c r="C49" s="7">
        <v>36138</v>
      </c>
      <c r="D49" s="13" t="s">
        <v>147</v>
      </c>
      <c r="E49" s="21">
        <v>1</v>
      </c>
      <c r="F49" s="13"/>
      <c r="G49" s="2" t="s">
        <v>3</v>
      </c>
      <c r="H49" s="13"/>
      <c r="I49" s="13"/>
      <c r="J49" s="13"/>
      <c r="K49" s="2" t="s">
        <v>3</v>
      </c>
      <c r="L49" s="13"/>
      <c r="M49" s="13"/>
      <c r="N49" s="13">
        <v>1</v>
      </c>
      <c r="O49" s="2" t="s">
        <v>3</v>
      </c>
      <c r="P49" s="13">
        <f>2+1+1+1+1+1+2+2</f>
        <v>11</v>
      </c>
      <c r="Q49" s="13"/>
      <c r="R49">
        <f>+F49+J49+N49</f>
        <v>1</v>
      </c>
      <c r="S49" s="2" t="s">
        <v>3</v>
      </c>
      <c r="T49">
        <f>+H49+L49+P49</f>
        <v>11</v>
      </c>
      <c r="U49">
        <f>(F49*1-H49*1)+(J49*1-L49*1)+(N49*1-P49*1)</f>
        <v>-10</v>
      </c>
    </row>
    <row r="50" spans="2:21" ht="18" customHeight="1">
      <c r="B50" s="13" t="s">
        <v>164</v>
      </c>
      <c r="C50" s="14">
        <v>35717</v>
      </c>
      <c r="D50" s="13" t="s">
        <v>4</v>
      </c>
      <c r="E50" s="21">
        <v>1</v>
      </c>
      <c r="G50" s="2" t="s">
        <v>3</v>
      </c>
      <c r="H50" s="13"/>
      <c r="K50" s="2" t="s">
        <v>3</v>
      </c>
      <c r="N50">
        <v>1</v>
      </c>
      <c r="O50" s="2" t="s">
        <v>3</v>
      </c>
      <c r="P50" s="13">
        <f>1+2+1+2+1+1+2+2</f>
        <v>12</v>
      </c>
      <c r="R50">
        <f>+F50+J50+N50</f>
        <v>1</v>
      </c>
      <c r="S50" s="2" t="s">
        <v>3</v>
      </c>
      <c r="T50">
        <f>+H50+L50+P50</f>
        <v>12</v>
      </c>
      <c r="U50">
        <f>(F50*1-H50*1)+(J50*1-L50*1)+(N50*1-P50*1)</f>
        <v>-11</v>
      </c>
    </row>
    <row r="51" ht="18" customHeight="1"/>
  </sheetData>
  <sheetProtection/>
  <autoFilter ref="A4:G50"/>
  <printOptions/>
  <pageMargins left="0.7874015748031497" right="0.7874015748031497" top="0.3937007874015748" bottom="0.7874015748031497" header="0.11811023622047245" footer="0.31496062992125984"/>
  <pageSetup fitToHeight="2" fitToWidth="1" horizontalDpi="300" verticalDpi="300" orientation="portrait" paperSize="9" scale="79" r:id="rId1"/>
  <headerFooter alignWithMargins="0">
    <oddFooter>&amp;RTT-Bezirk  LB  18.03.07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G25" sqref="G25"/>
    </sheetView>
  </sheetViews>
  <sheetFormatPr defaultColWidth="11.421875" defaultRowHeight="12.75"/>
  <cols>
    <col min="1" max="1" width="5.57421875" style="0" customWidth="1"/>
    <col min="2" max="2" width="35.8515625" style="0" customWidth="1"/>
  </cols>
  <sheetData>
    <row r="1" ht="12.75">
      <c r="A1" s="3" t="s">
        <v>174</v>
      </c>
    </row>
    <row r="4" spans="1:2" ht="12.75">
      <c r="A4" s="24" t="s">
        <v>2</v>
      </c>
      <c r="B4" s="24" t="s">
        <v>12</v>
      </c>
    </row>
    <row r="5" spans="1:3" ht="12.75">
      <c r="A5" s="24">
        <v>1</v>
      </c>
      <c r="B5" s="24" t="s">
        <v>105</v>
      </c>
      <c r="C5" s="3"/>
    </row>
    <row r="6" spans="1:3" ht="12.75">
      <c r="A6" s="24">
        <f>+A5+1</f>
        <v>2</v>
      </c>
      <c r="B6" s="24" t="s">
        <v>108</v>
      </c>
      <c r="C6" s="3"/>
    </row>
    <row r="7" spans="1:3" ht="12.75">
      <c r="A7" s="24">
        <f aca="true" t="shared" si="0" ref="A7:A17">+A6+1</f>
        <v>3</v>
      </c>
      <c r="B7" s="24" t="s">
        <v>0</v>
      </c>
      <c r="C7" s="3"/>
    </row>
    <row r="8" spans="1:3" ht="12.75">
      <c r="A8" s="24">
        <f t="shared" si="0"/>
        <v>4</v>
      </c>
      <c r="B8" s="24" t="s">
        <v>22</v>
      </c>
      <c r="C8" s="3"/>
    </row>
    <row r="9" spans="1:3" ht="12.75">
      <c r="A9" s="24">
        <f t="shared" si="0"/>
        <v>5</v>
      </c>
      <c r="B9" s="24" t="s">
        <v>55</v>
      </c>
      <c r="C9" s="3"/>
    </row>
    <row r="10" spans="1:3" ht="12.75">
      <c r="A10" s="24">
        <f t="shared" si="0"/>
        <v>6</v>
      </c>
      <c r="B10" s="24" t="s">
        <v>106</v>
      </c>
      <c r="C10" s="3"/>
    </row>
    <row r="11" spans="1:3" ht="12.75">
      <c r="A11" s="24">
        <f t="shared" si="0"/>
        <v>7</v>
      </c>
      <c r="B11" s="24" t="s">
        <v>185</v>
      </c>
      <c r="C11" s="3"/>
    </row>
    <row r="12" spans="1:3" ht="12.75">
      <c r="A12" s="24">
        <f t="shared" si="0"/>
        <v>8</v>
      </c>
      <c r="B12" s="24" t="s">
        <v>32</v>
      </c>
      <c r="C12" s="3"/>
    </row>
    <row r="13" spans="1:3" ht="12.75">
      <c r="A13" s="24">
        <f t="shared" si="0"/>
        <v>9</v>
      </c>
      <c r="B13" s="24" t="s">
        <v>49</v>
      </c>
      <c r="C13" s="3"/>
    </row>
    <row r="14" spans="1:3" ht="12.75">
      <c r="A14" s="24">
        <f t="shared" si="0"/>
        <v>10</v>
      </c>
      <c r="B14" s="24" t="s">
        <v>4</v>
      </c>
      <c r="C14" s="3"/>
    </row>
    <row r="15" spans="1:3" ht="12.75">
      <c r="A15" s="24">
        <f t="shared" si="0"/>
        <v>11</v>
      </c>
      <c r="B15" s="24" t="s">
        <v>33</v>
      </c>
      <c r="C15" s="3"/>
    </row>
    <row r="16" spans="1:3" ht="12.75">
      <c r="A16" s="24">
        <f t="shared" si="0"/>
        <v>12</v>
      </c>
      <c r="B16" s="24" t="s">
        <v>67</v>
      </c>
      <c r="C16" s="3"/>
    </row>
    <row r="17" spans="1:3" ht="12.75">
      <c r="A17" s="24">
        <f t="shared" si="0"/>
        <v>13</v>
      </c>
      <c r="B17" s="24" t="s">
        <v>109</v>
      </c>
      <c r="C17" s="3"/>
    </row>
    <row r="18" spans="1:3" ht="12.75">
      <c r="A18" s="24"/>
      <c r="B18" s="24"/>
      <c r="C18" s="3"/>
    </row>
    <row r="19" spans="1:3" ht="12.75">
      <c r="A19" s="24"/>
      <c r="B19" s="24"/>
      <c r="C19" s="3"/>
    </row>
    <row r="20" spans="1:3" ht="12.75">
      <c r="A20" s="24"/>
      <c r="B20" s="24"/>
      <c r="C20" s="3"/>
    </row>
    <row r="21" spans="1:3" ht="12.75">
      <c r="A21" s="24"/>
      <c r="B21" s="24"/>
      <c r="C21" s="3"/>
    </row>
    <row r="22" spans="1:3" ht="12.75">
      <c r="A22" s="24"/>
      <c r="B22" s="24"/>
      <c r="C22" s="3"/>
    </row>
    <row r="23" spans="1:3" ht="12.75">
      <c r="A23" s="24"/>
      <c r="B23" s="24"/>
      <c r="C23" s="3"/>
    </row>
    <row r="24" spans="1:3" ht="12.75">
      <c r="A24" s="24"/>
      <c r="B24" s="24"/>
      <c r="C24" s="3"/>
    </row>
    <row r="25" spans="1:3" ht="12.75">
      <c r="A25" s="24"/>
      <c r="B25" s="24"/>
      <c r="C25" s="3"/>
    </row>
    <row r="26" spans="1:3" ht="12.75">
      <c r="A26" s="24"/>
      <c r="B26" s="24"/>
      <c r="C26" s="3"/>
    </row>
    <row r="27" spans="1:3" ht="12.75">
      <c r="A27" s="24"/>
      <c r="B27" s="24"/>
      <c r="C27" s="3"/>
    </row>
    <row r="28" spans="1:3" ht="12.75">
      <c r="A28" s="24"/>
      <c r="B28" s="24"/>
      <c r="C28" s="3"/>
    </row>
    <row r="29" spans="1:3" ht="12.75">
      <c r="A29" s="24"/>
      <c r="B29" s="24"/>
      <c r="C29" s="3"/>
    </row>
    <row r="30" spans="1:3" ht="12.75">
      <c r="A30" s="24"/>
      <c r="B30" s="24"/>
      <c r="C30" s="3"/>
    </row>
    <row r="31" spans="1:3" ht="12.75">
      <c r="A31" s="24"/>
      <c r="B31" s="24"/>
      <c r="C31" s="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27" sqref="A27"/>
    </sheetView>
  </sheetViews>
  <sheetFormatPr defaultColWidth="11.421875" defaultRowHeight="12.75"/>
  <cols>
    <col min="1" max="4" width="20.7109375" style="0" customWidth="1"/>
  </cols>
  <sheetData>
    <row r="1" ht="20.25">
      <c r="A1" s="583" t="s">
        <v>121</v>
      </c>
    </row>
    <row r="2" ht="15.75">
      <c r="A2" s="4"/>
    </row>
    <row r="4" spans="1:4" ht="12.75">
      <c r="A4" s="16" t="s">
        <v>62</v>
      </c>
      <c r="B4" s="16" t="s">
        <v>63</v>
      </c>
      <c r="C4" s="16"/>
      <c r="D4" s="16"/>
    </row>
    <row r="5" spans="1:2" ht="12.75">
      <c r="A5" t="s">
        <v>86</v>
      </c>
      <c r="B5" s="13" t="s">
        <v>120</v>
      </c>
    </row>
    <row r="6" spans="1:2" ht="39" customHeight="1">
      <c r="A6" s="573" t="s">
        <v>118</v>
      </c>
      <c r="B6" s="582" t="s">
        <v>119</v>
      </c>
    </row>
    <row r="7" ht="24" customHeight="1">
      <c r="A7" s="25"/>
    </row>
    <row r="8" spans="1:2" ht="12.75">
      <c r="A8" t="s">
        <v>0</v>
      </c>
      <c r="B8" s="13" t="s">
        <v>105</v>
      </c>
    </row>
    <row r="9" spans="1:2" ht="12.75">
      <c r="A9" t="s">
        <v>4</v>
      </c>
      <c r="B9" s="13" t="s">
        <v>106</v>
      </c>
    </row>
    <row r="10" spans="1:2" ht="12.75">
      <c r="A10" t="s">
        <v>32</v>
      </c>
      <c r="B10" s="13" t="s">
        <v>109</v>
      </c>
    </row>
    <row r="11" spans="1:2" ht="12.75">
      <c r="A11" t="s">
        <v>33</v>
      </c>
      <c r="B11" s="13" t="s">
        <v>49</v>
      </c>
    </row>
    <row r="12" spans="1:2" ht="12.75">
      <c r="A12" s="13" t="s">
        <v>85</v>
      </c>
      <c r="B12" s="13" t="s">
        <v>55</v>
      </c>
    </row>
    <row r="13" spans="1:2" ht="12.75">
      <c r="A13" s="13" t="s">
        <v>67</v>
      </c>
      <c r="B13" s="13" t="s">
        <v>108</v>
      </c>
    </row>
    <row r="14" spans="1:2" ht="12.75">
      <c r="A14" s="13" t="s">
        <v>22</v>
      </c>
      <c r="B14" s="13" t="s">
        <v>116</v>
      </c>
    </row>
    <row r="17" spans="1:2" ht="12.75">
      <c r="A17" s="25" t="s">
        <v>122</v>
      </c>
      <c r="B17" s="582"/>
    </row>
    <row r="18" spans="1:2" ht="12.75">
      <c r="A18" s="25"/>
      <c r="B18" s="582"/>
    </row>
    <row r="20" ht="12.75">
      <c r="A20" s="3" t="s">
        <v>123</v>
      </c>
    </row>
    <row r="27" ht="20.25">
      <c r="A27" s="583"/>
    </row>
    <row r="28" ht="15.75">
      <c r="A28" s="4"/>
    </row>
    <row r="30" spans="1:3" ht="12.75">
      <c r="A30" s="16"/>
      <c r="B30" s="16"/>
      <c r="C30" s="16"/>
    </row>
    <row r="31" ht="12.75">
      <c r="B31" s="13"/>
    </row>
    <row r="32" spans="1:4" ht="33" customHeight="1">
      <c r="A32" s="573"/>
      <c r="B32" s="582"/>
      <c r="C32" s="25"/>
      <c r="D32" s="582"/>
    </row>
    <row r="33" ht="12.75">
      <c r="A33" s="25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spans="1:2" ht="12.75">
      <c r="A38" s="13"/>
      <c r="B38" s="13"/>
    </row>
    <row r="39" spans="1:2" ht="12.75">
      <c r="A39" s="13"/>
      <c r="B39" s="13"/>
    </row>
    <row r="40" spans="1:2" ht="12.75">
      <c r="A40" s="13"/>
      <c r="B40" s="13"/>
    </row>
    <row r="41" spans="1:2" ht="12.75">
      <c r="A41" s="13"/>
      <c r="B41" s="13"/>
    </row>
    <row r="43" ht="12.75">
      <c r="A43" s="25"/>
    </row>
    <row r="46" ht="12.75">
      <c r="A46" s="3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PageLayoutView="0" workbookViewId="0" topLeftCell="A1">
      <selection activeCell="B20" sqref="B20"/>
    </sheetView>
  </sheetViews>
  <sheetFormatPr defaultColWidth="11.421875" defaultRowHeight="12.75"/>
  <cols>
    <col min="1" max="1" width="6.00390625" style="0" customWidth="1"/>
    <col min="2" max="3" width="20.421875" style="0" customWidth="1"/>
    <col min="4" max="4" width="30.140625" style="0" customWidth="1"/>
    <col min="5" max="5" width="13.140625" style="12" customWidth="1"/>
    <col min="6" max="6" width="16.28125" style="0" customWidth="1"/>
    <col min="7" max="7" width="7.140625" style="0" customWidth="1"/>
  </cols>
  <sheetData>
    <row r="1" spans="2:3" ht="18">
      <c r="B1" s="8" t="s">
        <v>114</v>
      </c>
      <c r="C1" s="8"/>
    </row>
    <row r="4" spans="2:3" ht="12.75">
      <c r="B4" s="3" t="s">
        <v>12</v>
      </c>
      <c r="C4" s="3" t="s">
        <v>25</v>
      </c>
    </row>
    <row r="5" spans="2:3" ht="12.75">
      <c r="B5" s="3"/>
      <c r="C5" s="3"/>
    </row>
    <row r="6" spans="1:3" ht="12.75">
      <c r="A6">
        <v>1</v>
      </c>
      <c r="B6" t="s">
        <v>0</v>
      </c>
      <c r="C6" t="s">
        <v>104</v>
      </c>
    </row>
    <row r="7" spans="1:3" ht="12.75">
      <c r="A7">
        <f>+A6+1</f>
        <v>2</v>
      </c>
      <c r="B7" t="s">
        <v>4</v>
      </c>
      <c r="C7" s="3"/>
    </row>
    <row r="8" spans="1:8" ht="12.75">
      <c r="A8">
        <f aca="true" t="shared" si="0" ref="A8:A19">+A7+1</f>
        <v>3</v>
      </c>
      <c r="B8" t="s">
        <v>32</v>
      </c>
      <c r="C8" t="s">
        <v>34</v>
      </c>
      <c r="D8" s="10" t="s">
        <v>35</v>
      </c>
      <c r="E8" s="12" t="s">
        <v>36</v>
      </c>
      <c r="F8" t="s">
        <v>43</v>
      </c>
      <c r="G8">
        <v>74391</v>
      </c>
      <c r="H8" t="s">
        <v>44</v>
      </c>
    </row>
    <row r="9" spans="1:2" ht="12.75">
      <c r="A9">
        <f t="shared" si="0"/>
        <v>4</v>
      </c>
      <c r="B9" t="s">
        <v>33</v>
      </c>
    </row>
    <row r="10" spans="1:3" ht="12.75">
      <c r="A10">
        <f t="shared" si="0"/>
        <v>5</v>
      </c>
      <c r="B10" t="s">
        <v>85</v>
      </c>
      <c r="C10" t="s">
        <v>100</v>
      </c>
    </row>
    <row r="11" spans="1:8" ht="12.75">
      <c r="A11">
        <f t="shared" si="0"/>
        <v>6</v>
      </c>
      <c r="B11" t="s">
        <v>19</v>
      </c>
      <c r="C11" t="s">
        <v>20</v>
      </c>
      <c r="D11" s="10" t="s">
        <v>29</v>
      </c>
      <c r="E11" s="12" t="s">
        <v>40</v>
      </c>
      <c r="F11" t="s">
        <v>21</v>
      </c>
      <c r="G11">
        <v>75433</v>
      </c>
      <c r="H11" t="s">
        <v>22</v>
      </c>
    </row>
    <row r="12" spans="1:9" ht="12.75">
      <c r="A12">
        <f t="shared" si="0"/>
        <v>7</v>
      </c>
      <c r="B12" t="s">
        <v>18</v>
      </c>
      <c r="C12" t="s">
        <v>28</v>
      </c>
      <c r="D12" s="10" t="s">
        <v>45</v>
      </c>
      <c r="E12" s="12" t="s">
        <v>46</v>
      </c>
      <c r="I12" t="s">
        <v>47</v>
      </c>
    </row>
    <row r="13" spans="1:3" ht="12.75">
      <c r="A13">
        <f t="shared" si="0"/>
        <v>8</v>
      </c>
      <c r="B13" t="s">
        <v>105</v>
      </c>
      <c r="C13" t="s">
        <v>113</v>
      </c>
    </row>
    <row r="14" spans="1:2" ht="12.75">
      <c r="A14">
        <f t="shared" si="0"/>
        <v>9</v>
      </c>
      <c r="B14" t="s">
        <v>106</v>
      </c>
    </row>
    <row r="15" spans="1:3" ht="12.75">
      <c r="A15">
        <f t="shared" si="0"/>
        <v>10</v>
      </c>
      <c r="B15" t="s">
        <v>109</v>
      </c>
      <c r="C15" t="s">
        <v>110</v>
      </c>
    </row>
    <row r="16" spans="1:8" ht="12.75">
      <c r="A16">
        <f t="shared" si="0"/>
        <v>11</v>
      </c>
      <c r="B16" t="s">
        <v>49</v>
      </c>
      <c r="C16" t="s">
        <v>50</v>
      </c>
      <c r="D16" s="10" t="s">
        <v>51</v>
      </c>
      <c r="E16" s="12" t="s">
        <v>52</v>
      </c>
      <c r="F16" t="s">
        <v>53</v>
      </c>
      <c r="G16">
        <v>75446</v>
      </c>
      <c r="H16" t="s">
        <v>54</v>
      </c>
    </row>
    <row r="17" spans="1:4" ht="12.75">
      <c r="A17">
        <f t="shared" si="0"/>
        <v>12</v>
      </c>
      <c r="B17" t="s">
        <v>55</v>
      </c>
      <c r="C17" t="s">
        <v>107</v>
      </c>
      <c r="D17" s="10"/>
    </row>
    <row r="18" spans="1:3" ht="12.75">
      <c r="A18">
        <f t="shared" si="0"/>
        <v>13</v>
      </c>
      <c r="B18" t="s">
        <v>108</v>
      </c>
      <c r="C18" t="s">
        <v>111</v>
      </c>
    </row>
    <row r="19" spans="1:3" ht="12.75">
      <c r="A19">
        <f t="shared" si="0"/>
        <v>14</v>
      </c>
      <c r="B19" t="s">
        <v>116</v>
      </c>
      <c r="C19" t="s">
        <v>112</v>
      </c>
    </row>
    <row r="21" ht="12.75">
      <c r="C21" s="3"/>
    </row>
    <row r="22" ht="12.75">
      <c r="C22" s="3"/>
    </row>
    <row r="23" ht="12.75">
      <c r="C23" s="3"/>
    </row>
    <row r="24" spans="2:4" ht="12.75" hidden="1">
      <c r="B24" t="s">
        <v>23</v>
      </c>
      <c r="C24" t="s">
        <v>26</v>
      </c>
      <c r="D24" s="10" t="s">
        <v>27</v>
      </c>
    </row>
    <row r="25" spans="2:4" ht="12.75" hidden="1">
      <c r="B25" t="s">
        <v>24</v>
      </c>
      <c r="D25" s="10"/>
    </row>
    <row r="26" spans="2:4" ht="12.75" hidden="1">
      <c r="B26" t="s">
        <v>15</v>
      </c>
      <c r="C26" t="s">
        <v>17</v>
      </c>
      <c r="D26" s="10" t="s">
        <v>16</v>
      </c>
    </row>
    <row r="27" ht="12.75" hidden="1">
      <c r="B27" t="s">
        <v>80</v>
      </c>
    </row>
    <row r="28" ht="12.75" hidden="1">
      <c r="B28" t="s">
        <v>81</v>
      </c>
    </row>
    <row r="29" ht="12.75" hidden="1">
      <c r="B29" t="s">
        <v>82</v>
      </c>
    </row>
    <row r="30" spans="2:5" ht="12.75" hidden="1">
      <c r="B30" t="s">
        <v>83</v>
      </c>
      <c r="C30" t="s">
        <v>102</v>
      </c>
      <c r="D30" s="571" t="s">
        <v>101</v>
      </c>
      <c r="E30" s="572" t="s">
        <v>103</v>
      </c>
    </row>
    <row r="31" spans="2:5" ht="12.75" hidden="1">
      <c r="B31" t="s">
        <v>84</v>
      </c>
      <c r="C31" t="s">
        <v>98</v>
      </c>
      <c r="D31" s="571" t="s">
        <v>97</v>
      </c>
      <c r="E31" s="572" t="s">
        <v>99</v>
      </c>
    </row>
    <row r="32" spans="2:4" ht="12.75" hidden="1">
      <c r="B32" t="s">
        <v>31</v>
      </c>
      <c r="C32" t="s">
        <v>48</v>
      </c>
      <c r="D32" s="10" t="s">
        <v>65</v>
      </c>
    </row>
    <row r="33" spans="2:4" ht="12.75" hidden="1">
      <c r="B33" t="s">
        <v>56</v>
      </c>
      <c r="C33" t="s">
        <v>60</v>
      </c>
      <c r="D33" s="10" t="s">
        <v>64</v>
      </c>
    </row>
    <row r="34" ht="12.75" hidden="1">
      <c r="B34" t="s">
        <v>57</v>
      </c>
    </row>
    <row r="35" ht="12.75" hidden="1">
      <c r="B35" t="s">
        <v>58</v>
      </c>
    </row>
    <row r="36" ht="12.75" hidden="1">
      <c r="B36" t="s">
        <v>59</v>
      </c>
    </row>
    <row r="37" spans="2:8" ht="12.75" hidden="1">
      <c r="B37" t="s">
        <v>37</v>
      </c>
      <c r="C37" t="s">
        <v>38</v>
      </c>
      <c r="D37" s="10" t="s">
        <v>66</v>
      </c>
      <c r="E37" s="12" t="s">
        <v>39</v>
      </c>
      <c r="F37" t="s">
        <v>41</v>
      </c>
      <c r="G37">
        <v>71642</v>
      </c>
      <c r="H37" t="s">
        <v>42</v>
      </c>
    </row>
    <row r="38" spans="2:4" ht="12.75" hidden="1">
      <c r="B38" t="s">
        <v>13</v>
      </c>
      <c r="C38" t="s">
        <v>30</v>
      </c>
      <c r="D38" s="10" t="s">
        <v>61</v>
      </c>
    </row>
    <row r="39" ht="12.75" hidden="1">
      <c r="B39" t="s">
        <v>14</v>
      </c>
    </row>
    <row r="44" ht="12.75">
      <c r="A44" s="19"/>
    </row>
    <row r="48" ht="12.75">
      <c r="D48" s="12"/>
    </row>
    <row r="49" ht="12.75">
      <c r="D49" s="10"/>
    </row>
    <row r="50" ht="12.75">
      <c r="D50" s="10"/>
    </row>
    <row r="51" ht="12.75">
      <c r="D51" s="10"/>
    </row>
    <row r="52" ht="12.75">
      <c r="D52" s="10"/>
    </row>
    <row r="53" ht="12.75">
      <c r="D53" s="10"/>
    </row>
    <row r="54" ht="12.75">
      <c r="D54" s="11"/>
    </row>
    <row r="55" ht="12.75">
      <c r="D55" s="10"/>
    </row>
    <row r="56" ht="12.75" hidden="1">
      <c r="D56" s="11"/>
    </row>
    <row r="57" ht="12.75" hidden="1">
      <c r="D57" s="12"/>
    </row>
    <row r="58" ht="12.75">
      <c r="D58" s="11"/>
    </row>
    <row r="59" ht="12.75">
      <c r="D59" s="11"/>
    </row>
    <row r="60" spans="4:6" ht="12.75">
      <c r="D60" s="11"/>
      <c r="E60" s="11"/>
      <c r="F60" s="10"/>
    </row>
    <row r="61" spans="4:6" ht="12.75">
      <c r="D61" s="12"/>
      <c r="F61" s="10"/>
    </row>
    <row r="62" ht="12.75">
      <c r="F62" s="10"/>
    </row>
    <row r="63" spans="4:5" ht="12.75">
      <c r="D63" s="11"/>
      <c r="E63" s="11"/>
    </row>
    <row r="64" ht="12.75">
      <c r="D64" s="12"/>
    </row>
    <row r="65" ht="12.75">
      <c r="D65" s="12"/>
    </row>
    <row r="66" ht="12.75">
      <c r="D66" s="12"/>
    </row>
    <row r="67" ht="12.75">
      <c r="D67" s="12"/>
    </row>
    <row r="68" ht="15">
      <c r="A68" s="5"/>
    </row>
    <row r="69" ht="15">
      <c r="A69" s="5"/>
    </row>
    <row r="70" ht="15">
      <c r="A70" s="5"/>
    </row>
    <row r="71" ht="15">
      <c r="A71" s="5"/>
    </row>
  </sheetData>
  <sheetProtection/>
  <hyperlinks>
    <hyperlink ref="D26" r:id="rId1" display="Claudio_Eisele@gmx.de"/>
    <hyperlink ref="D24" r:id="rId2" display="Reiner-Vogg-Steinheim@gmx.de"/>
    <hyperlink ref="D38" r:id="rId3" display="fgruenenwald@gmx.de"/>
    <hyperlink ref="D8" r:id="rId4" display="uli.schaeuffele@12move.de"/>
    <hyperlink ref="D11" r:id="rId5" display="family@del-negro.de"/>
    <hyperlink ref="D16" r:id="rId6" display="schuele.alfred@web.de"/>
    <hyperlink ref="D33" r:id="rId7" display="info@haeusser-haeusser.de"/>
    <hyperlink ref="D32" r:id="rId8" display="danielklumpp@gmx.de"/>
    <hyperlink ref="D37" r:id="rId9" display="langjahr@tensionmail.de"/>
    <hyperlink ref="D12" r:id="rId10" display="michael.raber@ibk-gmbh.de"/>
  </hyperlink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85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Magna Naeher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Kubelj</dc:creator>
  <cp:keywords/>
  <dc:description/>
  <cp:lastModifiedBy>Stefan</cp:lastModifiedBy>
  <cp:lastPrinted>2009-03-21T13:38:24Z</cp:lastPrinted>
  <dcterms:created xsi:type="dcterms:W3CDTF">2002-03-24T17:13:53Z</dcterms:created>
  <dcterms:modified xsi:type="dcterms:W3CDTF">2009-04-05T10:48:32Z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