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35" windowHeight="8535" tabRatio="771" activeTab="1"/>
  </bookViews>
  <sheets>
    <sheet name="Manschaftswertung" sheetId="1" r:id="rId1"/>
    <sheet name="Bilanzen_Teilnehmer" sheetId="2" r:id="rId2"/>
    <sheet name="Platz 1-6" sheetId="3" r:id="rId3"/>
    <sheet name="Platz 7-12" sheetId="4" r:id="rId4"/>
    <sheet name="Platz 13-18" sheetId="5" r:id="rId5"/>
    <sheet name="Platz 19-23" sheetId="6" r:id="rId6"/>
    <sheet name="Platz 24-27" sheetId="7" r:id="rId7"/>
    <sheet name="Gruppe 1" sheetId="8" r:id="rId8"/>
    <sheet name="Gruppe 2" sheetId="9" r:id="rId9"/>
    <sheet name="Gruppe 3" sheetId="10" r:id="rId10"/>
    <sheet name="Mannschaften2007" sheetId="11" r:id="rId11"/>
    <sheet name="Gruppeneinteilung" sheetId="12" r:id="rId12"/>
  </sheets>
  <externalReferences>
    <externalReference r:id="rId15"/>
    <externalReference r:id="rId16"/>
  </externalReferences>
  <definedNames>
    <definedName name="_xlnm._FilterDatabase" localSheetId="1" hidden="1">'Bilanzen_Teilnehmer'!$A$4:$G$109</definedName>
    <definedName name="_xlnm.Print_Area" localSheetId="7">'Gruppe 1'!$A$1:$AO$63</definedName>
    <definedName name="_xlnm.Print_Area" localSheetId="8">'Gruppe 2'!$A$1:$AO$63</definedName>
    <definedName name="_xlnm.Print_Titles" localSheetId="1">'Bilanzen_Teilnehmer'!$1:$4</definedName>
  </definedNames>
  <calcPr fullCalcOnLoad="1"/>
</workbook>
</file>

<file path=xl/sharedStrings.xml><?xml version="1.0" encoding="utf-8"?>
<sst xmlns="http://schemas.openxmlformats.org/spreadsheetml/2006/main" count="1882" uniqueCount="310">
  <si>
    <t>Großbottwar 1</t>
  </si>
  <si>
    <t>1-2</t>
  </si>
  <si>
    <t>3-4</t>
  </si>
  <si>
    <t>4-5</t>
  </si>
  <si>
    <t>2-3</t>
  </si>
  <si>
    <t>1-4</t>
  </si>
  <si>
    <t>Punkte</t>
  </si>
  <si>
    <t>Platz</t>
  </si>
  <si>
    <t>:</t>
  </si>
  <si>
    <t>Großbottwar 2</t>
  </si>
  <si>
    <t>Name</t>
  </si>
  <si>
    <t>Geburtstag</t>
  </si>
  <si>
    <t>Bilanz</t>
  </si>
  <si>
    <t>Bilanzzahl</t>
  </si>
  <si>
    <t xml:space="preserve"> </t>
  </si>
  <si>
    <t>Sätze</t>
  </si>
  <si>
    <t>2-5</t>
  </si>
  <si>
    <t>Vorrunde</t>
  </si>
  <si>
    <t>Großbottwar 3</t>
  </si>
  <si>
    <t>Mannschaft</t>
  </si>
  <si>
    <t>Untermberg 1</t>
  </si>
  <si>
    <t>Untermberg 2</t>
  </si>
  <si>
    <t>Mundelsheim</t>
  </si>
  <si>
    <t>Claudio_Eisele@gmx.de</t>
  </si>
  <si>
    <t>Hassert, Timo</t>
  </si>
  <si>
    <t>Claudio Eisele</t>
  </si>
  <si>
    <t>Großvillars 1</t>
  </si>
  <si>
    <t>Großvillars 2</t>
  </si>
  <si>
    <t>Ötisheim-Erlenbach 1</t>
  </si>
  <si>
    <t>Ötisheim-Erlenbach 2</t>
  </si>
  <si>
    <t>Ulrike Knöller-del Negro</t>
  </si>
  <si>
    <t>Aischbühlstr. 38</t>
  </si>
  <si>
    <t>Ötisheim</t>
  </si>
  <si>
    <t>Höpfigheim 1</t>
  </si>
  <si>
    <t>Höpfigheim 2</t>
  </si>
  <si>
    <t>Ansprechpartner</t>
  </si>
  <si>
    <t>Höpfigheim 3</t>
  </si>
  <si>
    <t>Reiner Vogg</t>
  </si>
  <si>
    <t>1-6</t>
  </si>
  <si>
    <t>3-6</t>
  </si>
  <si>
    <t>5-6</t>
  </si>
  <si>
    <t>Reiner-Vogg-Steinheim@gmx.de</t>
  </si>
  <si>
    <t>Michael Raber</t>
  </si>
  <si>
    <t>family@del-negro.de</t>
  </si>
  <si>
    <t>Florian Grünenwald</t>
  </si>
  <si>
    <t>Besigheim</t>
  </si>
  <si>
    <t>Heber, Michael</t>
  </si>
  <si>
    <t>Iselt, Christian</t>
  </si>
  <si>
    <t>Ötisheim 2</t>
  </si>
  <si>
    <t>Mannschaften Bambinirunde 2007</t>
  </si>
  <si>
    <t>Großbottwar 4</t>
  </si>
  <si>
    <t>Hofen 1</t>
  </si>
  <si>
    <t>Hofen 2</t>
  </si>
  <si>
    <t>Hofen 3</t>
  </si>
  <si>
    <t>Uli Schäuffele</t>
  </si>
  <si>
    <t>uli.schaeuffele@12move.de</t>
  </si>
  <si>
    <t>0175 / 5136210</t>
  </si>
  <si>
    <t>Neckarweihingen</t>
  </si>
  <si>
    <t>Rainer Langjahr</t>
  </si>
  <si>
    <t>07141 / 257362</t>
  </si>
  <si>
    <t>07041 / 44114</t>
  </si>
  <si>
    <t>Hurtäcker 1</t>
  </si>
  <si>
    <t>Ludwigsburg</t>
  </si>
  <si>
    <t>Erlenweg 1</t>
  </si>
  <si>
    <t>Erligheim</t>
  </si>
  <si>
    <t>Großvillars 3</t>
  </si>
  <si>
    <t>michael.raber@ibk-gmbh.de</t>
  </si>
  <si>
    <t>07045 / 2006880</t>
  </si>
  <si>
    <t>0162 / 2611619</t>
  </si>
  <si>
    <t>Großbottwar</t>
  </si>
  <si>
    <t>Daniel Klumpp</t>
  </si>
  <si>
    <t>Iptingen</t>
  </si>
  <si>
    <t>Alfred Schüle</t>
  </si>
  <si>
    <t>schuele.alfred@web.de</t>
  </si>
  <si>
    <t>07044 / 6551</t>
  </si>
  <si>
    <t>Kelterstr. 7</t>
  </si>
  <si>
    <t>Wiernsheim</t>
  </si>
  <si>
    <t>Hirschlanden</t>
  </si>
  <si>
    <t>Adrian Raisch</t>
  </si>
  <si>
    <t>adrian.m.r@gmx.de</t>
  </si>
  <si>
    <t>07152 / 54434</t>
  </si>
  <si>
    <t>Baumreute 29</t>
  </si>
  <si>
    <t>Ditzingen</t>
  </si>
  <si>
    <t>Steinheim 1</t>
  </si>
  <si>
    <t>Steinheim 2</t>
  </si>
  <si>
    <t>Steinheim 3</t>
  </si>
  <si>
    <t>Steinheim 4</t>
  </si>
  <si>
    <t>Franziska Häusser</t>
  </si>
  <si>
    <t>Großvillars 4</t>
  </si>
  <si>
    <t>fgruenenwald@gmx.de</t>
  </si>
  <si>
    <t>Gruppe 1</t>
  </si>
  <si>
    <t>Gruppe 2</t>
  </si>
  <si>
    <t>Gruppe 3</t>
  </si>
  <si>
    <t>Ötisheim 1</t>
  </si>
  <si>
    <t>info@haeusser-haeusser.de</t>
  </si>
  <si>
    <t>danielklumpp@gmx.de</t>
  </si>
  <si>
    <t>langjahr@tensionmail.de</t>
  </si>
  <si>
    <t>Großvillars</t>
  </si>
  <si>
    <t>1-8</t>
  </si>
  <si>
    <t>2-7</t>
  </si>
  <si>
    <t>2-8</t>
  </si>
  <si>
    <t>4-7</t>
  </si>
  <si>
    <t>3-8</t>
  </si>
  <si>
    <t>6-7</t>
  </si>
  <si>
    <t>4-8</t>
  </si>
  <si>
    <t>1-10</t>
  </si>
  <si>
    <t>2-9</t>
  </si>
  <si>
    <t>2-10</t>
  </si>
  <si>
    <t>5-8</t>
  </si>
  <si>
    <t>4-9</t>
  </si>
  <si>
    <t>Endrunde</t>
  </si>
  <si>
    <t>Nr</t>
  </si>
  <si>
    <t>-</t>
  </si>
  <si>
    <t>Tabelle: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</si>
  <si>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</si>
  <si>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</si>
  <si>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</si>
  <si>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</si>
  <si>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</si>
  <si>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</si>
  <si>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</si>
  <si>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</si>
  <si>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</si>
  <si>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</si>
  <si>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 Runde</t>
  </si>
  <si>
    <t>2. Runde</t>
  </si>
  <si>
    <t>5-10</t>
  </si>
  <si>
    <t>4-6</t>
  </si>
  <si>
    <t>3-7</t>
  </si>
  <si>
    <t>1-9</t>
  </si>
  <si>
    <t>3. Runde</t>
  </si>
  <si>
    <t>4. Runde</t>
  </si>
  <si>
    <t>9-10</t>
  </si>
  <si>
    <t>4-10</t>
  </si>
  <si>
    <t>3-5</t>
  </si>
  <si>
    <t>2-6</t>
  </si>
  <si>
    <t>1-7</t>
  </si>
  <si>
    <t>8-9</t>
  </si>
  <si>
    <t>5. Runde</t>
  </si>
  <si>
    <t>6.Runde</t>
  </si>
  <si>
    <t>8-10</t>
  </si>
  <si>
    <t>3-10</t>
  </si>
  <si>
    <t>7-9</t>
  </si>
  <si>
    <t>2-4</t>
  </si>
  <si>
    <t>1-5</t>
  </si>
  <si>
    <t>6-9</t>
  </si>
  <si>
    <t>7-8</t>
  </si>
  <si>
    <t>7.Runde</t>
  </si>
  <si>
    <t>8.Runde</t>
  </si>
  <si>
    <t>7-10</t>
  </si>
  <si>
    <t>6-8</t>
  </si>
  <si>
    <t>1-3</t>
  </si>
  <si>
    <t>5-9</t>
  </si>
  <si>
    <t>9.Runde</t>
  </si>
  <si>
    <t>6-10</t>
  </si>
  <si>
    <t>5-7</t>
  </si>
  <si>
    <t>3-9</t>
  </si>
  <si>
    <t>Diff.</t>
  </si>
  <si>
    <t>Bambinirunde 2007     Vorrunde</t>
  </si>
  <si>
    <t>Ötisheim 3</t>
  </si>
  <si>
    <t>eventuell zusätzlich</t>
  </si>
  <si>
    <t>Bambinirunde 2007   Vorrunde  27.01. / 10.02. / 03.03.07</t>
  </si>
  <si>
    <t>Hofen / Untermberg</t>
  </si>
  <si>
    <t>Leistner, Kai</t>
  </si>
  <si>
    <t>Maier, Timo</t>
  </si>
  <si>
    <t>Stoll, Timo</t>
  </si>
  <si>
    <t>Krasnisky, Nikolei</t>
  </si>
  <si>
    <t>Westhoff, Fabian</t>
  </si>
  <si>
    <t>Scholz Oliver</t>
  </si>
  <si>
    <t>Lebherz, Maik</t>
  </si>
  <si>
    <t>Fink, Micha</t>
  </si>
  <si>
    <t>Schwarz, Franziska</t>
  </si>
  <si>
    <t>Knapp, Michael</t>
  </si>
  <si>
    <t>Schmitt, Patrick</t>
  </si>
  <si>
    <t>Ebert, Paul</t>
  </si>
  <si>
    <t>Gilly, Andre</t>
  </si>
  <si>
    <t>Jacobelis, Angelo</t>
  </si>
  <si>
    <t>Rappich, Dennis</t>
  </si>
  <si>
    <t>Decker, Dominik</t>
  </si>
  <si>
    <t>Silber, Eric</t>
  </si>
  <si>
    <t>Scheierle, Lucas</t>
  </si>
  <si>
    <t>Schäfer, Marco</t>
  </si>
  <si>
    <t>Wirth, Marius</t>
  </si>
  <si>
    <t>Uhlmann, Marvin</t>
  </si>
  <si>
    <t>Otremba, Nicolas</t>
  </si>
  <si>
    <t>Scheierle, Nicolas</t>
  </si>
  <si>
    <t>Vincon, Robin</t>
  </si>
  <si>
    <t>Runchina, Thomas</t>
  </si>
  <si>
    <t>Bürkle, Andre</t>
  </si>
  <si>
    <t>Peskos, Andre</t>
  </si>
  <si>
    <t>Peskos, Leon</t>
  </si>
  <si>
    <t>Culjak, David</t>
  </si>
  <si>
    <t>Culjak, Laura</t>
  </si>
  <si>
    <t>Erbst, Jannick</t>
  </si>
  <si>
    <t>Tran, Nam</t>
  </si>
  <si>
    <t>Geisel, Daniel</t>
  </si>
  <si>
    <t>Ganzhorn, Lars</t>
  </si>
  <si>
    <t>Rzesnitzek, Sina</t>
  </si>
  <si>
    <t>Gebhardt, Luisa</t>
  </si>
  <si>
    <t>Gemolluch, Maike</t>
  </si>
  <si>
    <t>Rzesnitzek, Jan</t>
  </si>
  <si>
    <t>Miersch, Steffen</t>
  </si>
  <si>
    <t>Köstler, Tatjana</t>
  </si>
  <si>
    <t>Padovano, Vanessa</t>
  </si>
  <si>
    <t>Schäffler, Ines</t>
  </si>
  <si>
    <t>Köstler, Marcel</t>
  </si>
  <si>
    <t>Revisz, Andrei</t>
  </si>
  <si>
    <t>Neckarweih/Großb.</t>
  </si>
  <si>
    <t>Fischer, David</t>
  </si>
  <si>
    <t>Roth, Helena</t>
  </si>
  <si>
    <t>Böse, Mark</t>
  </si>
  <si>
    <t>Kohl, Phillip</t>
  </si>
  <si>
    <t>Leibold, Dennis</t>
  </si>
  <si>
    <t>Revisz, Cristina</t>
  </si>
  <si>
    <t>Löw, Helen</t>
  </si>
  <si>
    <t>Saenger, Michaela</t>
  </si>
  <si>
    <t>Langjahr, Lisa</t>
  </si>
  <si>
    <t>Seeger, Sebastian</t>
  </si>
  <si>
    <t>Beck, Steffen</t>
  </si>
  <si>
    <t>Daigle, Lily</t>
  </si>
  <si>
    <t>Redelius, Jana</t>
  </si>
  <si>
    <t>Frintz, Lars</t>
  </si>
  <si>
    <t>Joos, Annalena</t>
  </si>
  <si>
    <t>Altmann, Tim</t>
  </si>
  <si>
    <t>Kunze, Niklas</t>
  </si>
  <si>
    <t>Schäuffele, Oliver</t>
  </si>
  <si>
    <t>Gröll, Niklas</t>
  </si>
  <si>
    <t>Trautwein, Philipp</t>
  </si>
  <si>
    <t>Kraft, Max</t>
  </si>
  <si>
    <t>Michel, Daniel</t>
  </si>
  <si>
    <t>Funke, Jan Niklas</t>
  </si>
  <si>
    <t>Sigmund, Valentin</t>
  </si>
  <si>
    <t>Lindenmayer, Marwin</t>
  </si>
  <si>
    <t>Hess, Sabrina</t>
  </si>
  <si>
    <t>Sonntag, Silvia</t>
  </si>
  <si>
    <t>Halbgewachs, Mirjam</t>
  </si>
  <si>
    <t>Mößner, Pierre</t>
  </si>
  <si>
    <t>Wink, Alex</t>
  </si>
  <si>
    <t>Strauch, Darwin</t>
  </si>
  <si>
    <t>Großmann, Nick</t>
  </si>
  <si>
    <t>Herrmann, Lukas</t>
  </si>
  <si>
    <t>Eckstein, Arne</t>
  </si>
  <si>
    <t>Lavrinsek, Marco</t>
  </si>
  <si>
    <t>Langer, Lucas</t>
  </si>
  <si>
    <t>Lavrinsek, Nico</t>
  </si>
  <si>
    <t>Gruppe</t>
  </si>
  <si>
    <t>Maida, Deborah</t>
  </si>
  <si>
    <t>Steinheim</t>
  </si>
  <si>
    <t>Di Santi, Dario</t>
  </si>
  <si>
    <t>Di Santi Giovanni</t>
  </si>
  <si>
    <t>Müller, Luca</t>
  </si>
  <si>
    <t>Köstler, Pascal</t>
  </si>
  <si>
    <t>Hafner, Thadäa</t>
  </si>
  <si>
    <t>Kinkel, Marco</t>
  </si>
  <si>
    <t>Roth</t>
  </si>
  <si>
    <t>Raber Anna-Lena</t>
  </si>
  <si>
    <t>Hartbrick, Leonie</t>
  </si>
  <si>
    <t>Veranstaltung:</t>
  </si>
  <si>
    <t>Bambini 2007 Vorrunde</t>
  </si>
  <si>
    <t>TV Großvillars 1</t>
  </si>
  <si>
    <t>TV Großvillars 2</t>
  </si>
  <si>
    <t>TV Großvillars 3</t>
  </si>
  <si>
    <t>TV Großvillars 4</t>
  </si>
  <si>
    <t>TTF Ötisheim-E. 1</t>
  </si>
  <si>
    <t>TTF Ötisheim-E. 2</t>
  </si>
  <si>
    <t>spielfrei</t>
  </si>
  <si>
    <t>SV Iptingen</t>
  </si>
  <si>
    <t>SpVgg Hirschlanden</t>
  </si>
  <si>
    <t>Verein</t>
  </si>
  <si>
    <t>Spiel um Platz 3:</t>
  </si>
  <si>
    <t>Bambinirunde 2007</t>
  </si>
  <si>
    <t>Finale  Platz 1 - 6</t>
  </si>
  <si>
    <t>Spiel um Platz 5:</t>
  </si>
  <si>
    <t>Platz 7 - 12</t>
  </si>
  <si>
    <t>Neckarweihingen 1</t>
  </si>
  <si>
    <t>Platz 13 - 18</t>
  </si>
  <si>
    <t>Platz 19 - 23</t>
  </si>
  <si>
    <t>Neckarw./ Großb.</t>
  </si>
  <si>
    <t>Spiel um Platz 11:</t>
  </si>
  <si>
    <t>Spiel um Platz 9:</t>
  </si>
  <si>
    <t>Spiel um Platz 17:</t>
  </si>
  <si>
    <t>Spiel um Platz 15:</t>
  </si>
  <si>
    <t>Spiel um Platz 21</t>
  </si>
  <si>
    <t>Spiel um Platz 26:</t>
  </si>
  <si>
    <t>Kilian, Nico</t>
  </si>
  <si>
    <t>Rühlke, Jan</t>
  </si>
  <si>
    <t>1997</t>
  </si>
  <si>
    <t>Fili, Nele</t>
  </si>
  <si>
    <t>Bambinirunde  2007      Einzelwertung</t>
  </si>
  <si>
    <t>Hainz, Fabian</t>
  </si>
  <si>
    <t>Schäfer, Nina</t>
  </si>
  <si>
    <t>Neckarweihingen 2 / Großbottwar 4</t>
  </si>
  <si>
    <t>Bester Spieler</t>
  </si>
  <si>
    <t>Beste Spielerin</t>
  </si>
  <si>
    <t>Jüngster Spieler TOP 10</t>
  </si>
  <si>
    <t>Bester Jahrgang 2000</t>
  </si>
  <si>
    <t>Bambinirunde 2007    Mannschaftswertung</t>
  </si>
  <si>
    <t>Besigheim  -  Großbottwar 2</t>
  </si>
  <si>
    <t>Untermberg 1  -  Großbottwar 1</t>
  </si>
  <si>
    <t>Großbottwar 3  -  Höpfigheim 2</t>
  </si>
  <si>
    <t>Iptingen  -  Hirschlanden</t>
  </si>
  <si>
    <t>Untermberg 2  -  Großvillars 2</t>
  </si>
  <si>
    <t>Neckarweihingen  -  Steimheim 2</t>
  </si>
  <si>
    <t>Mundelsheim  -  Steinheim 3</t>
  </si>
  <si>
    <t>Platz 24 - 27</t>
  </si>
  <si>
    <t>Steinheim 4  -  Neckarweihingen 2 / Großbottwar 4</t>
  </si>
  <si>
    <t>Zippert, Marco</t>
  </si>
  <si>
    <t>Ahlgrimm, Eric</t>
  </si>
  <si>
    <t>Lucas, Jan-Philipp</t>
  </si>
  <si>
    <t>Wilde, Marlon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</si>
</sst>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;\-#,##0"/>
    <numFmt numFmtId="177" formatCode="#,##0;[Red]\-#,##0"/>
    <numFmt numFmtId="178" formatCode="#,##0.00;\-#,##0.00"/>
    <numFmt numFmtId="179" formatCode="#,##0.00;[Red]\-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MS Sans Serif"/>
      <family val="2"/>
    </font>
    <font>
      <b/>
      <sz val="10"/>
      <name val="MS Sans Serif"/>
      <family val="2"/>
    </font>
    <font>
      <u val="single"/>
      <sz val="10"/>
      <name val="Arial"/>
      <family val="0"/>
    </font>
    <font>
      <b/>
      <sz val="1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7" fillId="0" borderId="0" xfId="18" applyAlignment="1">
      <alignment/>
    </xf>
    <xf numFmtId="0" fontId="7" fillId="0" borderId="0" xfId="18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6" fillId="0" borderId="1" xfId="21" applyFont="1" applyFill="1" applyBorder="1" applyAlignment="1" applyProtection="1">
      <alignment horizontal="center"/>
      <protection locked="0"/>
    </xf>
    <xf numFmtId="0" fontId="16" fillId="0" borderId="2" xfId="21" applyFont="1" applyFill="1" applyBorder="1" applyAlignment="1" applyProtection="1" quotePrefix="1">
      <alignment horizontal="center"/>
      <protection locked="0"/>
    </xf>
    <xf numFmtId="0" fontId="14" fillId="0" borderId="0" xfId="20" applyFont="1" applyProtection="1">
      <alignment/>
      <protection locked="0"/>
    </xf>
    <xf numFmtId="0" fontId="11" fillId="0" borderId="0" xfId="20" applyProtection="1">
      <alignment/>
      <protection locked="0"/>
    </xf>
    <xf numFmtId="0" fontId="14" fillId="2" borderId="0" xfId="20" applyFont="1" applyFill="1" applyProtection="1">
      <alignment/>
      <protection locked="0"/>
    </xf>
    <xf numFmtId="0" fontId="11" fillId="0" borderId="0" xfId="20">
      <alignment/>
      <protection/>
    </xf>
    <xf numFmtId="0" fontId="12" fillId="0" borderId="3" xfId="20" applyFont="1" applyBorder="1" applyAlignment="1">
      <alignment horizontal="right"/>
      <protection/>
    </xf>
    <xf numFmtId="0" fontId="12" fillId="0" borderId="4" xfId="20" applyFont="1" applyBorder="1" applyAlignment="1">
      <alignment horizontal="center"/>
      <protection/>
    </xf>
    <xf numFmtId="0" fontId="17" fillId="0" borderId="5" xfId="20" applyFont="1" applyBorder="1" applyAlignment="1">
      <alignment horizontal="center"/>
      <protection/>
    </xf>
    <xf numFmtId="0" fontId="13" fillId="0" borderId="6" xfId="20" applyFont="1" applyBorder="1" applyAlignment="1" quotePrefix="1">
      <alignment horizontal="center"/>
      <protection/>
    </xf>
    <xf numFmtId="0" fontId="17" fillId="0" borderId="7" xfId="20" applyFont="1" applyBorder="1" applyAlignment="1">
      <alignment horizontal="center"/>
      <protection/>
    </xf>
    <xf numFmtId="0" fontId="17" fillId="0" borderId="6" xfId="20" applyFont="1" applyBorder="1" applyAlignment="1">
      <alignment horizontal="center"/>
      <protection/>
    </xf>
    <xf numFmtId="0" fontId="13" fillId="0" borderId="3" xfId="20" applyFont="1" applyBorder="1" applyAlignment="1">
      <alignment horizontal="center"/>
      <protection/>
    </xf>
    <xf numFmtId="0" fontId="17" fillId="2" borderId="5" xfId="20" applyFont="1" applyFill="1" applyBorder="1" applyProtection="1" quotePrefix="1">
      <alignment/>
      <protection locked="0"/>
    </xf>
    <xf numFmtId="0" fontId="15" fillId="2" borderId="6" xfId="20" applyFont="1" applyFill="1" applyBorder="1" applyProtection="1">
      <alignment/>
      <protection locked="0"/>
    </xf>
    <xf numFmtId="0" fontId="17" fillId="2" borderId="7" xfId="20" applyFont="1" applyFill="1" applyBorder="1" applyProtection="1" quotePrefix="1">
      <alignment/>
      <protection locked="0"/>
    </xf>
    <xf numFmtId="0" fontId="17" fillId="0" borderId="5" xfId="20" applyFont="1" applyBorder="1" applyProtection="1" quotePrefix="1">
      <alignment/>
      <protection locked="0"/>
    </xf>
    <xf numFmtId="0" fontId="15" fillId="0" borderId="6" xfId="20" applyFont="1" applyBorder="1" applyProtection="1">
      <alignment/>
      <protection locked="0"/>
    </xf>
    <xf numFmtId="0" fontId="17" fillId="0" borderId="7" xfId="20" applyFont="1" applyBorder="1" applyProtection="1" quotePrefix="1">
      <alignment/>
      <protection locked="0"/>
    </xf>
    <xf numFmtId="0" fontId="17" fillId="0" borderId="8" xfId="20" applyFont="1" applyBorder="1" applyProtection="1" quotePrefix="1">
      <alignment/>
      <protection locked="0"/>
    </xf>
    <xf numFmtId="0" fontId="17" fillId="0" borderId="6" xfId="20" applyFont="1" applyBorder="1" applyAlignment="1" applyProtection="1" quotePrefix="1">
      <alignment horizontal="center"/>
      <protection locked="0"/>
    </xf>
    <xf numFmtId="0" fontId="17" fillId="0" borderId="5" xfId="20" applyFont="1" applyBorder="1" applyAlignment="1" applyProtection="1" quotePrefix="1">
      <alignment horizontal="center"/>
      <protection locked="0"/>
    </xf>
    <xf numFmtId="0" fontId="17" fillId="0" borderId="9" xfId="20" applyFont="1" applyBorder="1" applyProtection="1" quotePrefix="1">
      <alignment/>
      <protection locked="0"/>
    </xf>
    <xf numFmtId="0" fontId="17" fillId="0" borderId="10" xfId="20" applyFont="1" applyBorder="1" applyProtection="1" quotePrefix="1">
      <alignment/>
      <protection locked="0"/>
    </xf>
    <xf numFmtId="0" fontId="13" fillId="0" borderId="11" xfId="20" applyFont="1" applyBorder="1">
      <alignment/>
      <protection/>
    </xf>
    <xf numFmtId="0" fontId="17" fillId="2" borderId="12" xfId="20" applyFont="1" applyFill="1" applyBorder="1" applyProtection="1" quotePrefix="1">
      <alignment/>
      <protection locked="0"/>
    </xf>
    <xf numFmtId="0" fontId="15" fillId="2" borderId="13" xfId="20" applyFont="1" applyFill="1" applyBorder="1" applyProtection="1">
      <alignment/>
      <protection locked="0"/>
    </xf>
    <xf numFmtId="0" fontId="17" fillId="2" borderId="14" xfId="20" applyFont="1" applyFill="1" applyBorder="1" applyProtection="1" quotePrefix="1">
      <alignment/>
      <protection locked="0"/>
    </xf>
    <xf numFmtId="0" fontId="18" fillId="0" borderId="13" xfId="20" applyFont="1" applyBorder="1" applyProtection="1">
      <alignment/>
      <protection locked="0"/>
    </xf>
    <xf numFmtId="0" fontId="16" fillId="0" borderId="15" xfId="20" applyFont="1" applyBorder="1" applyProtection="1" quotePrefix="1">
      <alignment/>
      <protection locked="0"/>
    </xf>
    <xf numFmtId="0" fontId="17" fillId="0" borderId="13" xfId="20" applyFont="1" applyBorder="1" applyProtection="1" quotePrefix="1">
      <alignment/>
      <protection locked="0"/>
    </xf>
    <xf numFmtId="0" fontId="15" fillId="0" borderId="13" xfId="20" applyFont="1" applyBorder="1" applyProtection="1">
      <alignment/>
      <protection locked="0"/>
    </xf>
    <xf numFmtId="0" fontId="17" fillId="0" borderId="12" xfId="20" applyFont="1" applyBorder="1" applyProtection="1" quotePrefix="1">
      <alignment/>
      <protection locked="0"/>
    </xf>
    <xf numFmtId="0" fontId="17" fillId="0" borderId="16" xfId="20" applyFont="1" applyBorder="1" applyProtection="1" quotePrefix="1">
      <alignment/>
      <protection locked="0"/>
    </xf>
    <xf numFmtId="0" fontId="17" fillId="0" borderId="17" xfId="20" applyFont="1" applyBorder="1" applyProtection="1" quotePrefix="1">
      <alignment/>
      <protection locked="0"/>
    </xf>
    <xf numFmtId="0" fontId="12" fillId="2" borderId="18" xfId="20" applyFont="1" applyFill="1" applyBorder="1" applyProtection="1">
      <alignment/>
      <protection locked="0"/>
    </xf>
    <xf numFmtId="0" fontId="17" fillId="2" borderId="6" xfId="20" applyFont="1" applyFill="1" applyBorder="1" applyProtection="1" quotePrefix="1">
      <alignment/>
      <protection locked="0"/>
    </xf>
    <xf numFmtId="0" fontId="17" fillId="0" borderId="19" xfId="20" applyFont="1" applyBorder="1" applyAlignment="1" applyProtection="1" quotePrefix="1">
      <alignment horizontal="center"/>
      <protection locked="0"/>
    </xf>
    <xf numFmtId="0" fontId="17" fillId="0" borderId="7" xfId="20" applyFont="1" applyBorder="1" applyAlignment="1" applyProtection="1" quotePrefix="1">
      <alignment horizontal="center"/>
      <protection locked="0"/>
    </xf>
    <xf numFmtId="0" fontId="17" fillId="0" borderId="6" xfId="20" applyFont="1" applyBorder="1" applyProtection="1" quotePrefix="1">
      <alignment/>
      <protection locked="0"/>
    </xf>
    <xf numFmtId="0" fontId="12" fillId="2" borderId="20" xfId="20" applyFont="1" applyFill="1" applyBorder="1" applyProtection="1">
      <alignment/>
      <protection locked="0"/>
    </xf>
    <xf numFmtId="0" fontId="16" fillId="0" borderId="13" xfId="20" applyFont="1" applyBorder="1" applyProtection="1" quotePrefix="1">
      <alignment/>
      <protection locked="0"/>
    </xf>
    <xf numFmtId="0" fontId="17" fillId="2" borderId="13" xfId="20" applyFont="1" applyFill="1" applyBorder="1" applyProtection="1" quotePrefix="1">
      <alignment/>
      <protection locked="0"/>
    </xf>
    <xf numFmtId="0" fontId="17" fillId="0" borderId="21" xfId="20" applyFont="1" applyBorder="1" applyAlignment="1" applyProtection="1" quotePrefix="1">
      <alignment horizontal="center"/>
      <protection locked="0"/>
    </xf>
    <xf numFmtId="0" fontId="17" fillId="0" borderId="14" xfId="20" applyFont="1" applyBorder="1" applyAlignment="1" applyProtection="1" quotePrefix="1">
      <alignment horizontal="center"/>
      <protection locked="0"/>
    </xf>
    <xf numFmtId="0" fontId="17" fillId="0" borderId="12" xfId="20" applyFont="1" applyBorder="1" applyAlignment="1" applyProtection="1" quotePrefix="1">
      <alignment horizontal="center"/>
      <protection locked="0"/>
    </xf>
    <xf numFmtId="0" fontId="17" fillId="0" borderId="13" xfId="20" applyFont="1" applyBorder="1" applyAlignment="1" applyProtection="1" quotePrefix="1">
      <alignment horizontal="center"/>
      <protection locked="0"/>
    </xf>
    <xf numFmtId="0" fontId="15" fillId="0" borderId="13" xfId="20" applyFont="1" applyBorder="1" applyAlignment="1" applyProtection="1">
      <alignment horizontal="center"/>
      <protection locked="0"/>
    </xf>
    <xf numFmtId="0" fontId="17" fillId="2" borderId="15" xfId="20" applyFont="1" applyFill="1" applyBorder="1" applyProtection="1" quotePrefix="1">
      <alignment/>
      <protection locked="0"/>
    </xf>
    <xf numFmtId="0" fontId="11" fillId="0" borderId="22" xfId="20" applyBorder="1">
      <alignment/>
      <protection/>
    </xf>
    <xf numFmtId="0" fontId="12" fillId="0" borderId="0" xfId="20" applyFont="1" applyBorder="1">
      <alignment/>
      <protection/>
    </xf>
    <xf numFmtId="0" fontId="12" fillId="0" borderId="23" xfId="20" applyFont="1" applyFill="1" applyBorder="1">
      <alignment/>
      <protection/>
    </xf>
    <xf numFmtId="0" fontId="13" fillId="0" borderId="24" xfId="20" applyFont="1" applyFill="1" applyBorder="1">
      <alignment/>
      <protection/>
    </xf>
    <xf numFmtId="0" fontId="12" fillId="0" borderId="24" xfId="20" applyFont="1" applyFill="1" applyBorder="1">
      <alignment/>
      <protection/>
    </xf>
    <xf numFmtId="0" fontId="12" fillId="0" borderId="25" xfId="20" applyFont="1" applyFill="1" applyBorder="1" applyAlignment="1">
      <alignment horizontal="center"/>
      <protection/>
    </xf>
    <xf numFmtId="0" fontId="12" fillId="0" borderId="26" xfId="20" applyFont="1" applyFill="1" applyBorder="1" applyAlignment="1">
      <alignment horizontal="center"/>
      <protection/>
    </xf>
    <xf numFmtId="0" fontId="13" fillId="0" borderId="13" xfId="20" applyFont="1" applyBorder="1">
      <alignment/>
      <protection/>
    </xf>
    <xf numFmtId="0" fontId="12" fillId="0" borderId="13" xfId="20" applyFont="1" applyBorder="1">
      <alignment/>
      <protection/>
    </xf>
    <xf numFmtId="0" fontId="12" fillId="0" borderId="0" xfId="20" applyFont="1">
      <alignment/>
      <protection/>
    </xf>
    <xf numFmtId="16" fontId="0" fillId="0" borderId="27" xfId="20" applyNumberFormat="1" applyFont="1" applyBorder="1" quotePrefix="1">
      <alignment/>
      <protection/>
    </xf>
    <xf numFmtId="0" fontId="17" fillId="0" borderId="28" xfId="20" applyFont="1" applyFill="1" applyBorder="1" applyAlignment="1">
      <alignment horizontal="left"/>
      <protection/>
    </xf>
    <xf numFmtId="0" fontId="17" fillId="0" borderId="29" xfId="20" applyFont="1" applyBorder="1">
      <alignment/>
      <protection/>
    </xf>
    <xf numFmtId="0" fontId="15" fillId="0" borderId="29" xfId="20" applyFont="1" applyBorder="1" applyProtection="1" quotePrefix="1">
      <alignment/>
      <protection locked="0"/>
    </xf>
    <xf numFmtId="0" fontId="17" fillId="0" borderId="29" xfId="20" applyFont="1" applyBorder="1" quotePrefix="1">
      <alignment/>
      <protection/>
    </xf>
    <xf numFmtId="0" fontId="17" fillId="0" borderId="29" xfId="20" applyFont="1" applyFill="1" applyBorder="1">
      <alignment/>
      <protection/>
    </xf>
    <xf numFmtId="0" fontId="12" fillId="0" borderId="29" xfId="20" applyFont="1" applyBorder="1">
      <alignment/>
      <protection/>
    </xf>
    <xf numFmtId="0" fontId="17" fillId="0" borderId="28" xfId="20" applyFont="1" applyFill="1" applyBorder="1" applyProtection="1">
      <alignment/>
      <protection locked="0"/>
    </xf>
    <xf numFmtId="0" fontId="15" fillId="0" borderId="29" xfId="20" applyFont="1" applyBorder="1" applyAlignment="1" applyProtection="1">
      <alignment horizontal="center"/>
      <protection locked="0"/>
    </xf>
    <xf numFmtId="0" fontId="17" fillId="0" borderId="30" xfId="20" applyFont="1" applyFill="1" applyBorder="1" applyProtection="1">
      <alignment/>
      <protection locked="0"/>
    </xf>
    <xf numFmtId="0" fontId="0" fillId="0" borderId="29" xfId="20" applyFont="1" applyBorder="1" quotePrefix="1">
      <alignment/>
      <protection/>
    </xf>
    <xf numFmtId="0" fontId="3" fillId="0" borderId="29" xfId="20" applyFont="1" applyBorder="1">
      <alignment/>
      <protection/>
    </xf>
    <xf numFmtId="0" fontId="12" fillId="0" borderId="30" xfId="20" applyFont="1" applyFill="1" applyBorder="1">
      <alignment/>
      <protection/>
    </xf>
    <xf numFmtId="0" fontId="12" fillId="0" borderId="29" xfId="20" applyFont="1" applyFill="1" applyBorder="1">
      <alignment/>
      <protection/>
    </xf>
    <xf numFmtId="0" fontId="15" fillId="0" borderId="29" xfId="20" applyFont="1" applyBorder="1" applyProtection="1">
      <alignment/>
      <protection locked="0"/>
    </xf>
    <xf numFmtId="0" fontId="17" fillId="0" borderId="28" xfId="20" applyFont="1" applyFill="1" applyBorder="1" applyAlignment="1" applyProtection="1">
      <alignment horizontal="center"/>
      <protection locked="0"/>
    </xf>
    <xf numFmtId="0" fontId="17" fillId="0" borderId="30" xfId="20" applyFont="1" applyFill="1" applyBorder="1" applyAlignment="1" applyProtection="1">
      <alignment horizontal="center"/>
      <protection locked="0"/>
    </xf>
    <xf numFmtId="16" fontId="0" fillId="0" borderId="31" xfId="20" applyNumberFormat="1" applyFont="1" applyBorder="1" quotePrefix="1">
      <alignment/>
      <protection/>
    </xf>
    <xf numFmtId="0" fontId="17" fillId="0" borderId="32" xfId="20" applyFont="1" applyFill="1" applyBorder="1" applyAlignment="1">
      <alignment horizontal="left"/>
      <protection/>
    </xf>
    <xf numFmtId="0" fontId="17" fillId="0" borderId="33" xfId="20" applyFont="1" applyBorder="1">
      <alignment/>
      <protection/>
    </xf>
    <xf numFmtId="0" fontId="15" fillId="0" borderId="33" xfId="20" applyFont="1" applyBorder="1" applyProtection="1" quotePrefix="1">
      <alignment/>
      <protection locked="0"/>
    </xf>
    <xf numFmtId="0" fontId="17" fillId="0" borderId="33" xfId="20" applyFont="1" applyFill="1" applyBorder="1">
      <alignment/>
      <protection/>
    </xf>
    <xf numFmtId="0" fontId="12" fillId="0" borderId="33" xfId="20" applyFont="1" applyBorder="1">
      <alignment/>
      <protection/>
    </xf>
    <xf numFmtId="0" fontId="17" fillId="0" borderId="32" xfId="20" applyFont="1" applyFill="1" applyBorder="1" applyProtection="1">
      <alignment/>
      <protection locked="0"/>
    </xf>
    <xf numFmtId="0" fontId="15" fillId="0" borderId="33" xfId="20" applyFont="1" applyBorder="1" applyAlignment="1" applyProtection="1">
      <alignment horizontal="center"/>
      <protection locked="0"/>
    </xf>
    <xf numFmtId="0" fontId="17" fillId="0" borderId="34" xfId="20" applyFont="1" applyFill="1" applyBorder="1" applyProtection="1">
      <alignment/>
      <protection locked="0"/>
    </xf>
    <xf numFmtId="0" fontId="0" fillId="0" borderId="33" xfId="20" applyFont="1" applyBorder="1" quotePrefix="1">
      <alignment/>
      <protection/>
    </xf>
    <xf numFmtId="0" fontId="3" fillId="0" borderId="2" xfId="20" applyFont="1" applyBorder="1">
      <alignment/>
      <protection/>
    </xf>
    <xf numFmtId="0" fontId="12" fillId="0" borderId="34" xfId="20" applyFont="1" applyFill="1" applyBorder="1">
      <alignment/>
      <protection/>
    </xf>
    <xf numFmtId="0" fontId="12" fillId="0" borderId="33" xfId="20" applyFont="1" applyFill="1" applyBorder="1">
      <alignment/>
      <protection/>
    </xf>
    <xf numFmtId="0" fontId="15" fillId="0" borderId="33" xfId="20" applyFont="1" applyBorder="1" applyProtection="1">
      <alignment/>
      <protection locked="0"/>
    </xf>
    <xf numFmtId="0" fontId="17" fillId="0" borderId="32" xfId="20" applyFont="1" applyFill="1" applyBorder="1" applyAlignment="1" applyProtection="1">
      <alignment horizontal="center"/>
      <protection locked="0"/>
    </xf>
    <xf numFmtId="0" fontId="17" fillId="0" borderId="34" xfId="20" applyFont="1" applyFill="1" applyBorder="1" applyAlignment="1" applyProtection="1">
      <alignment horizontal="center"/>
      <protection locked="0"/>
    </xf>
    <xf numFmtId="16" fontId="0" fillId="0" borderId="35" xfId="20" applyNumberFormat="1" applyFont="1" applyBorder="1" quotePrefix="1">
      <alignment/>
      <protection/>
    </xf>
    <xf numFmtId="0" fontId="17" fillId="0" borderId="36" xfId="20" applyFont="1" applyFill="1" applyBorder="1" applyAlignment="1">
      <alignment horizontal="left"/>
      <protection/>
    </xf>
    <xf numFmtId="0" fontId="17" fillId="0" borderId="37" xfId="20" applyFont="1" applyBorder="1">
      <alignment/>
      <protection/>
    </xf>
    <xf numFmtId="0" fontId="15" fillId="0" borderId="37" xfId="20" applyFont="1" applyBorder="1" applyProtection="1" quotePrefix="1">
      <alignment/>
      <protection locked="0"/>
    </xf>
    <xf numFmtId="0" fontId="17" fillId="0" borderId="37" xfId="20" applyFont="1" applyFill="1" applyBorder="1">
      <alignment/>
      <protection/>
    </xf>
    <xf numFmtId="0" fontId="12" fillId="0" borderId="37" xfId="20" applyFont="1" applyBorder="1">
      <alignment/>
      <protection/>
    </xf>
    <xf numFmtId="0" fontId="17" fillId="0" borderId="36" xfId="20" applyFont="1" applyFill="1" applyBorder="1" applyProtection="1">
      <alignment/>
      <protection locked="0"/>
    </xf>
    <xf numFmtId="0" fontId="15" fillId="0" borderId="37" xfId="20" applyFont="1" applyBorder="1" applyAlignment="1" applyProtection="1">
      <alignment horizontal="center"/>
      <protection locked="0"/>
    </xf>
    <xf numFmtId="0" fontId="17" fillId="0" borderId="38" xfId="20" applyFont="1" applyFill="1" applyBorder="1" applyProtection="1">
      <alignment/>
      <protection locked="0"/>
    </xf>
    <xf numFmtId="0" fontId="0" fillId="0" borderId="37" xfId="20" applyFont="1" applyBorder="1" quotePrefix="1">
      <alignment/>
      <protection/>
    </xf>
    <xf numFmtId="0" fontId="3" fillId="0" borderId="13" xfId="20" applyFont="1" applyBorder="1">
      <alignment/>
      <protection/>
    </xf>
    <xf numFmtId="0" fontId="12" fillId="0" borderId="38" xfId="20" applyFont="1" applyFill="1" applyBorder="1">
      <alignment/>
      <protection/>
    </xf>
    <xf numFmtId="0" fontId="12" fillId="0" borderId="37" xfId="20" applyFont="1" applyFill="1" applyBorder="1">
      <alignment/>
      <protection/>
    </xf>
    <xf numFmtId="0" fontId="15" fillId="0" borderId="37" xfId="20" applyFont="1" applyBorder="1" applyProtection="1">
      <alignment/>
      <protection locked="0"/>
    </xf>
    <xf numFmtId="0" fontId="17" fillId="0" borderId="36" xfId="20" applyFont="1" applyFill="1" applyBorder="1" applyAlignment="1" applyProtection="1">
      <alignment horizontal="center"/>
      <protection locked="0"/>
    </xf>
    <xf numFmtId="0" fontId="17" fillId="0" borderId="38" xfId="20" applyFont="1" applyFill="1" applyBorder="1" applyAlignment="1" applyProtection="1">
      <alignment horizontal="center"/>
      <protection locked="0"/>
    </xf>
    <xf numFmtId="16" fontId="12" fillId="0" borderId="39" xfId="20" applyNumberFormat="1" applyFont="1" applyBorder="1" quotePrefix="1">
      <alignment/>
      <protection/>
    </xf>
    <xf numFmtId="0" fontId="12" fillId="0" borderId="39" xfId="20" applyFont="1" applyBorder="1">
      <alignment/>
      <protection/>
    </xf>
    <xf numFmtId="0" fontId="13" fillId="0" borderId="0" xfId="20" applyFont="1" applyBorder="1">
      <alignment/>
      <protection/>
    </xf>
    <xf numFmtId="0" fontId="0" fillId="0" borderId="40" xfId="20" applyFont="1" applyBorder="1" quotePrefix="1">
      <alignment/>
      <protection/>
    </xf>
    <xf numFmtId="0" fontId="17" fillId="0" borderId="29" xfId="20" applyFont="1" applyFill="1" applyBorder="1" applyAlignment="1">
      <alignment horizontal="left"/>
      <protection/>
    </xf>
    <xf numFmtId="0" fontId="17" fillId="0" borderId="41" xfId="20" applyFont="1" applyFill="1" applyBorder="1" applyAlignment="1" applyProtection="1">
      <alignment horizontal="center"/>
      <protection locked="0"/>
    </xf>
    <xf numFmtId="0" fontId="0" fillId="0" borderId="42" xfId="20" applyFont="1" applyBorder="1" quotePrefix="1">
      <alignment/>
      <protection/>
    </xf>
    <xf numFmtId="0" fontId="17" fillId="0" borderId="2" xfId="20" applyFont="1" applyFill="1" applyBorder="1" applyAlignment="1">
      <alignment horizontal="left"/>
      <protection/>
    </xf>
    <xf numFmtId="0" fontId="12" fillId="0" borderId="2" xfId="20" applyFont="1" applyBorder="1">
      <alignment/>
      <protection/>
    </xf>
    <xf numFmtId="0" fontId="15" fillId="0" borderId="2" xfId="20" applyFont="1" applyBorder="1" applyProtection="1">
      <alignment/>
      <protection locked="0"/>
    </xf>
    <xf numFmtId="0" fontId="17" fillId="0" borderId="2" xfId="20" applyFont="1" applyFill="1" applyBorder="1">
      <alignment/>
      <protection/>
    </xf>
    <xf numFmtId="0" fontId="17" fillId="0" borderId="1" xfId="20" applyFont="1" applyFill="1" applyBorder="1" applyAlignment="1" applyProtection="1">
      <alignment horizontal="center"/>
      <protection locked="0"/>
    </xf>
    <xf numFmtId="0" fontId="15" fillId="0" borderId="2" xfId="20" applyFont="1" applyBorder="1" applyAlignment="1" applyProtection="1">
      <alignment horizontal="center"/>
      <protection locked="0"/>
    </xf>
    <xf numFmtId="0" fontId="17" fillId="0" borderId="43" xfId="20" applyFont="1" applyFill="1" applyBorder="1" applyAlignment="1" applyProtection="1">
      <alignment horizontal="center"/>
      <protection locked="0"/>
    </xf>
    <xf numFmtId="0" fontId="0" fillId="0" borderId="16" xfId="20" applyFont="1" applyBorder="1" quotePrefix="1">
      <alignment/>
      <protection/>
    </xf>
    <xf numFmtId="0" fontId="17" fillId="0" borderId="13" xfId="20" applyFont="1" applyFill="1" applyBorder="1" applyAlignment="1">
      <alignment horizontal="left"/>
      <protection/>
    </xf>
    <xf numFmtId="0" fontId="17" fillId="0" borderId="13" xfId="20" applyFont="1" applyFill="1" applyBorder="1">
      <alignment/>
      <protection/>
    </xf>
    <xf numFmtId="0" fontId="17" fillId="0" borderId="12" xfId="20" applyFont="1" applyFill="1" applyBorder="1" applyAlignment="1" applyProtection="1">
      <alignment horizontal="center"/>
      <protection locked="0"/>
    </xf>
    <xf numFmtId="0" fontId="17" fillId="0" borderId="17" xfId="20" applyFont="1" applyFill="1" applyBorder="1" applyAlignment="1" applyProtection="1">
      <alignment horizontal="center"/>
      <protection locked="0"/>
    </xf>
    <xf numFmtId="16" fontId="12" fillId="0" borderId="0" xfId="20" applyNumberFormat="1" applyFont="1" applyBorder="1" quotePrefix="1">
      <alignment/>
      <protection/>
    </xf>
    <xf numFmtId="0" fontId="17" fillId="0" borderId="39" xfId="20" applyFont="1" applyBorder="1">
      <alignment/>
      <protection/>
    </xf>
    <xf numFmtId="0" fontId="17" fillId="0" borderId="28" xfId="20" applyFont="1" applyFill="1" applyBorder="1">
      <alignment/>
      <protection/>
    </xf>
    <xf numFmtId="0" fontId="17" fillId="0" borderId="41" xfId="20" applyFont="1" applyFill="1" applyBorder="1" applyProtection="1">
      <alignment/>
      <protection locked="0"/>
    </xf>
    <xf numFmtId="16" fontId="0" fillId="0" borderId="44" xfId="20" applyNumberFormat="1" applyFont="1" applyBorder="1" quotePrefix="1">
      <alignment/>
      <protection/>
    </xf>
    <xf numFmtId="0" fontId="17" fillId="0" borderId="1" xfId="20" applyFont="1" applyFill="1" applyBorder="1">
      <alignment/>
      <protection/>
    </xf>
    <xf numFmtId="0" fontId="17" fillId="0" borderId="2" xfId="20" applyFont="1" applyBorder="1">
      <alignment/>
      <protection/>
    </xf>
    <xf numFmtId="0" fontId="15" fillId="0" borderId="2" xfId="20" applyFont="1" applyBorder="1" applyProtection="1" quotePrefix="1">
      <alignment/>
      <protection locked="0"/>
    </xf>
    <xf numFmtId="0" fontId="17" fillId="0" borderId="1" xfId="20" applyFont="1" applyFill="1" applyBorder="1" applyProtection="1">
      <alignment/>
      <protection locked="0"/>
    </xf>
    <xf numFmtId="0" fontId="17" fillId="0" borderId="43" xfId="20" applyFont="1" applyFill="1" applyBorder="1" applyProtection="1">
      <alignment/>
      <protection locked="0"/>
    </xf>
    <xf numFmtId="0" fontId="17" fillId="0" borderId="0" xfId="20" applyFont="1" applyBorder="1">
      <alignment/>
      <protection/>
    </xf>
    <xf numFmtId="0" fontId="17" fillId="0" borderId="1" xfId="20" applyFont="1" applyFill="1" applyBorder="1" applyAlignment="1">
      <alignment horizontal="left"/>
      <protection/>
    </xf>
    <xf numFmtId="16" fontId="0" fillId="0" borderId="11" xfId="20" applyNumberFormat="1" applyFont="1" applyBorder="1" quotePrefix="1">
      <alignment/>
      <protection/>
    </xf>
    <xf numFmtId="0" fontId="17" fillId="0" borderId="12" xfId="20" applyFont="1" applyFill="1" applyBorder="1" applyAlignment="1">
      <alignment horizontal="left"/>
      <protection/>
    </xf>
    <xf numFmtId="0" fontId="15" fillId="0" borderId="13" xfId="20" applyFont="1" applyBorder="1" applyProtection="1" quotePrefix="1">
      <alignment/>
      <protection locked="0"/>
    </xf>
    <xf numFmtId="0" fontId="17" fillId="0" borderId="12" xfId="20" applyFont="1" applyFill="1" applyBorder="1" applyProtection="1">
      <alignment/>
      <protection locked="0"/>
    </xf>
    <xf numFmtId="0" fontId="17" fillId="0" borderId="17" xfId="20" applyFont="1" applyFill="1" applyBorder="1" applyProtection="1">
      <alignment/>
      <protection locked="0"/>
    </xf>
    <xf numFmtId="0" fontId="11" fillId="0" borderId="0" xfId="20" applyBorder="1">
      <alignment/>
      <protection/>
    </xf>
    <xf numFmtId="0" fontId="17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9" fillId="0" borderId="0" xfId="20" applyFont="1">
      <alignment/>
      <protection/>
    </xf>
    <xf numFmtId="0" fontId="12" fillId="0" borderId="45" xfId="20" applyFont="1" applyBorder="1" applyAlignment="1">
      <alignment horizontal="center"/>
      <protection/>
    </xf>
    <xf numFmtId="0" fontId="11" fillId="0" borderId="23" xfId="20" applyBorder="1">
      <alignment/>
      <protection/>
    </xf>
    <xf numFmtId="0" fontId="11" fillId="0" borderId="24" xfId="20" applyBorder="1">
      <alignment/>
      <protection/>
    </xf>
    <xf numFmtId="0" fontId="11" fillId="0" borderId="24" xfId="20" applyFont="1" applyBorder="1">
      <alignment/>
      <protection/>
    </xf>
    <xf numFmtId="0" fontId="11" fillId="0" borderId="26" xfId="20" applyBorder="1">
      <alignment/>
      <protection/>
    </xf>
    <xf numFmtId="0" fontId="20" fillId="0" borderId="23" xfId="20" applyFont="1" applyBorder="1">
      <alignment/>
      <protection/>
    </xf>
    <xf numFmtId="0" fontId="13" fillId="0" borderId="5" xfId="20" applyFont="1" applyBorder="1" applyAlignment="1" quotePrefix="1">
      <alignment horizontal="left"/>
      <protection/>
    </xf>
    <xf numFmtId="0" fontId="17" fillId="0" borderId="10" xfId="20" applyFont="1" applyBorder="1" applyAlignment="1">
      <alignment horizontal="center"/>
      <protection/>
    </xf>
    <xf numFmtId="0" fontId="12" fillId="0" borderId="40" xfId="20" applyFont="1" applyBorder="1" applyAlignment="1" applyProtection="1">
      <alignment horizontal="left"/>
      <protection locked="0"/>
    </xf>
    <xf numFmtId="0" fontId="11" fillId="0" borderId="23" xfId="20" applyBorder="1" applyAlignment="1">
      <alignment horizontal="left"/>
      <protection/>
    </xf>
    <xf numFmtId="0" fontId="11" fillId="0" borderId="24" xfId="20" applyBorder="1" applyAlignment="1">
      <alignment horizontal="left"/>
      <protection/>
    </xf>
    <xf numFmtId="0" fontId="11" fillId="0" borderId="24" xfId="20" applyBorder="1" applyAlignment="1">
      <alignment horizontal="centerContinuous"/>
      <protection/>
    </xf>
    <xf numFmtId="0" fontId="11" fillId="0" borderId="26" xfId="20" applyBorder="1" applyAlignment="1">
      <alignment horizontal="centerContinuous"/>
      <protection/>
    </xf>
    <xf numFmtId="0" fontId="11" fillId="0" borderId="16" xfId="20" applyBorder="1" applyAlignment="1">
      <alignment horizontal="centerContinuous"/>
      <protection/>
    </xf>
    <xf numFmtId="0" fontId="11" fillId="0" borderId="13" xfId="20" applyBorder="1" applyAlignment="1">
      <alignment horizontal="centerContinuous"/>
      <protection/>
    </xf>
    <xf numFmtId="0" fontId="11" fillId="0" borderId="13" xfId="20" applyBorder="1">
      <alignment/>
      <protection/>
    </xf>
    <xf numFmtId="0" fontId="11" fillId="0" borderId="17" xfId="20" applyBorder="1">
      <alignment/>
      <protection/>
    </xf>
    <xf numFmtId="0" fontId="15" fillId="0" borderId="9" xfId="20" applyFont="1" applyBorder="1" applyAlignment="1" applyProtection="1" quotePrefix="1">
      <alignment horizontal="center"/>
      <protection locked="0"/>
    </xf>
    <xf numFmtId="0" fontId="15" fillId="0" borderId="6" xfId="20" applyFont="1" applyBorder="1" applyProtection="1">
      <alignment/>
      <protection locked="0"/>
    </xf>
    <xf numFmtId="0" fontId="15" fillId="0" borderId="6" xfId="20" applyFont="1" applyBorder="1" applyAlignment="1" applyProtection="1" quotePrefix="1">
      <alignment horizontal="center"/>
      <protection locked="0"/>
    </xf>
    <xf numFmtId="0" fontId="15" fillId="0" borderId="5" xfId="20" applyFont="1" applyBorder="1" applyAlignment="1" applyProtection="1" quotePrefix="1">
      <alignment horizontal="center"/>
      <protection locked="0"/>
    </xf>
    <xf numFmtId="0" fontId="15" fillId="0" borderId="7" xfId="20" applyFont="1" applyBorder="1" applyAlignment="1" applyProtection="1" quotePrefix="1">
      <alignment horizontal="center"/>
      <protection locked="0"/>
    </xf>
    <xf numFmtId="0" fontId="12" fillId="0" borderId="40" xfId="20" applyFont="1" applyBorder="1" applyAlignment="1" applyProtection="1">
      <alignment horizontal="left" wrapText="1"/>
      <protection locked="0"/>
    </xf>
    <xf numFmtId="0" fontId="12" fillId="0" borderId="23" xfId="20" applyFont="1" applyBorder="1" applyAlignment="1" applyProtection="1">
      <alignment horizontal="left"/>
      <protection locked="0"/>
    </xf>
    <xf numFmtId="0" fontId="15" fillId="0" borderId="23" xfId="20" applyFont="1" applyBorder="1" applyAlignment="1" applyProtection="1" quotePrefix="1">
      <alignment horizontal="center"/>
      <protection locked="0"/>
    </xf>
    <xf numFmtId="0" fontId="15" fillId="0" borderId="24" xfId="20" applyFont="1" applyBorder="1" applyProtection="1">
      <alignment/>
      <protection locked="0"/>
    </xf>
    <xf numFmtId="0" fontId="15" fillId="0" borderId="46" xfId="20" applyFont="1" applyBorder="1" applyAlignment="1" applyProtection="1" quotePrefix="1">
      <alignment horizontal="center"/>
      <protection locked="0"/>
    </xf>
    <xf numFmtId="0" fontId="15" fillId="0" borderId="25" xfId="20" applyFont="1" applyBorder="1" applyAlignment="1" applyProtection="1" quotePrefix="1">
      <alignment horizontal="center"/>
      <protection locked="0"/>
    </xf>
    <xf numFmtId="0" fontId="13" fillId="0" borderId="23" xfId="20" applyFont="1" applyFill="1" applyBorder="1" applyAlignment="1">
      <alignment horizontal="center"/>
      <protection/>
    </xf>
    <xf numFmtId="0" fontId="13" fillId="0" borderId="24" xfId="20" applyFont="1" applyFill="1" applyBorder="1" applyAlignment="1">
      <alignment horizontal="center"/>
      <protection/>
    </xf>
    <xf numFmtId="0" fontId="13" fillId="0" borderId="26" xfId="20" applyFont="1" applyFill="1" applyBorder="1" applyAlignment="1">
      <alignment horizontal="center"/>
      <protection/>
    </xf>
    <xf numFmtId="0" fontId="13" fillId="2" borderId="18" xfId="20" applyFont="1" applyFill="1" applyBorder="1" applyAlignment="1" applyProtection="1">
      <alignment wrapText="1"/>
      <protection locked="0"/>
    </xf>
    <xf numFmtId="0" fontId="13" fillId="2" borderId="20" xfId="20" applyFont="1" applyFill="1" applyBorder="1" applyAlignment="1" applyProtection="1">
      <alignment wrapText="1"/>
      <protection locked="0"/>
    </xf>
    <xf numFmtId="0" fontId="13" fillId="2" borderId="18" xfId="20" applyFont="1" applyFill="1" applyBorder="1" applyProtection="1">
      <alignment/>
      <protection locked="0"/>
    </xf>
    <xf numFmtId="0" fontId="13" fillId="2" borderId="20" xfId="20" applyFont="1" applyFill="1" applyBorder="1" applyProtection="1">
      <alignment/>
      <protection locked="0"/>
    </xf>
    <xf numFmtId="0" fontId="15" fillId="2" borderId="20" xfId="20" applyFont="1" applyFill="1" applyBorder="1" applyProtection="1">
      <alignment/>
      <protection locked="0"/>
    </xf>
    <xf numFmtId="0" fontId="21" fillId="0" borderId="0" xfId="0" applyFont="1" applyAlignment="1">
      <alignment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12" fillId="2" borderId="18" xfId="20" applyFont="1" applyFill="1" applyBorder="1" applyAlignment="1" applyProtection="1">
      <alignment wrapText="1"/>
      <protection locked="0"/>
    </xf>
    <xf numFmtId="0" fontId="12" fillId="2" borderId="20" xfId="20" applyFont="1" applyFill="1" applyBorder="1" applyAlignment="1" applyProtection="1">
      <alignment wrapText="1"/>
      <protection locked="0"/>
    </xf>
    <xf numFmtId="0" fontId="17" fillId="2" borderId="20" xfId="20" applyFont="1" applyFill="1" applyBorder="1" applyProtection="1">
      <alignment/>
      <protection locked="0"/>
    </xf>
    <xf numFmtId="0" fontId="14" fillId="0" borderId="0" xfId="20" applyFont="1">
      <alignment/>
      <protection/>
    </xf>
    <xf numFmtId="0" fontId="5" fillId="2" borderId="23" xfId="0" applyFont="1" applyFill="1" applyBorder="1" applyAlignment="1">
      <alignment horizontal="left"/>
    </xf>
    <xf numFmtId="0" fontId="15" fillId="0" borderId="36" xfId="20" applyFont="1" applyFill="1" applyBorder="1" applyAlignment="1">
      <alignment horizontal="left"/>
      <protection/>
    </xf>
    <xf numFmtId="0" fontId="15" fillId="0" borderId="37" xfId="20" applyFont="1" applyBorder="1">
      <alignment/>
      <protection/>
    </xf>
    <xf numFmtId="0" fontId="15" fillId="0" borderId="37" xfId="20" applyFont="1" applyFill="1" applyBorder="1">
      <alignment/>
      <protection/>
    </xf>
    <xf numFmtId="0" fontId="13" fillId="0" borderId="37" xfId="20" applyFont="1" applyBorder="1">
      <alignment/>
      <protection/>
    </xf>
    <xf numFmtId="0" fontId="15" fillId="0" borderId="13" xfId="20" applyFont="1" applyFill="1" applyBorder="1" applyAlignment="1">
      <alignment horizontal="left"/>
      <protection/>
    </xf>
    <xf numFmtId="0" fontId="13" fillId="0" borderId="13" xfId="20" applyFont="1" applyBorder="1">
      <alignment/>
      <protection/>
    </xf>
    <xf numFmtId="0" fontId="15" fillId="0" borderId="13" xfId="20" applyFont="1" applyBorder="1" applyProtection="1">
      <alignment/>
      <protection locked="0"/>
    </xf>
    <xf numFmtId="0" fontId="15" fillId="0" borderId="13" xfId="20" applyFont="1" applyFill="1" applyBorder="1">
      <alignment/>
      <protection/>
    </xf>
    <xf numFmtId="0" fontId="13" fillId="0" borderId="2" xfId="20" applyFont="1" applyBorder="1">
      <alignment/>
      <protection/>
    </xf>
    <xf numFmtId="0" fontId="15" fillId="0" borderId="2" xfId="20" applyFont="1" applyFill="1" applyBorder="1">
      <alignment/>
      <protection/>
    </xf>
    <xf numFmtId="0" fontId="15" fillId="0" borderId="1" xfId="20" applyFont="1" applyFill="1" applyBorder="1" applyAlignment="1">
      <alignment horizontal="left"/>
      <protection/>
    </xf>
    <xf numFmtId="0" fontId="5" fillId="2" borderId="24" xfId="0" applyFont="1" applyFill="1" applyBorder="1" applyAlignment="1">
      <alignment horizontal="left"/>
    </xf>
    <xf numFmtId="0" fontId="5" fillId="2" borderId="26" xfId="0" applyFont="1" applyFill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47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 quotePrefix="1">
      <alignment horizontal="center"/>
    </xf>
    <xf numFmtId="0" fontId="23" fillId="0" borderId="17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23" fillId="0" borderId="0" xfId="0" applyFont="1" applyAlignment="1">
      <alignment horizontal="center"/>
    </xf>
    <xf numFmtId="0" fontId="15" fillId="0" borderId="9" xfId="20" applyFont="1" applyBorder="1" applyAlignment="1" applyProtection="1" quotePrefix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25" xfId="20" applyFont="1" applyBorder="1" applyAlignment="1" applyProtection="1" quotePrefix="1">
      <alignment horizontal="center" vertical="center"/>
      <protection locked="0"/>
    </xf>
    <xf numFmtId="0" fontId="13" fillId="0" borderId="24" xfId="20" applyFont="1" applyBorder="1" applyAlignment="1" applyProtection="1" quotePrefix="1">
      <alignment horizontal="center" vertical="center"/>
      <protection locked="0"/>
    </xf>
    <xf numFmtId="0" fontId="13" fillId="0" borderId="26" xfId="20" applyFont="1" applyBorder="1" applyAlignment="1" applyProtection="1" quotePrefix="1">
      <alignment horizontal="center" vertical="center"/>
      <protection locked="0"/>
    </xf>
    <xf numFmtId="0" fontId="13" fillId="0" borderId="23" xfId="20" applyFont="1" applyBorder="1" applyAlignment="1">
      <alignment horizontal="center"/>
      <protection/>
    </xf>
    <xf numFmtId="0" fontId="13" fillId="0" borderId="24" xfId="20" applyFont="1" applyBorder="1" applyAlignment="1">
      <alignment horizontal="center"/>
      <protection/>
    </xf>
    <xf numFmtId="0" fontId="13" fillId="0" borderId="46" xfId="20" applyFont="1" applyBorder="1" applyAlignment="1">
      <alignment horizontal="center"/>
      <protection/>
    </xf>
    <xf numFmtId="0" fontId="13" fillId="0" borderId="25" xfId="20" applyFont="1" applyBorder="1" applyAlignment="1">
      <alignment horizontal="center"/>
      <protection/>
    </xf>
    <xf numFmtId="0" fontId="5" fillId="2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4" fillId="0" borderId="0" xfId="20" applyFont="1" applyAlignment="1">
      <alignment/>
      <protection/>
    </xf>
    <xf numFmtId="0" fontId="0" fillId="0" borderId="0" xfId="0" applyAlignment="1">
      <alignment/>
    </xf>
    <xf numFmtId="0" fontId="13" fillId="0" borderId="23" xfId="20" applyFont="1" applyBorder="1" applyAlignment="1" quotePrefix="1">
      <alignment horizontal="center"/>
      <protection/>
    </xf>
    <xf numFmtId="0" fontId="13" fillId="0" borderId="24" xfId="20" applyFont="1" applyBorder="1" applyAlignment="1" quotePrefix="1">
      <alignment horizontal="center"/>
      <protection/>
    </xf>
    <xf numFmtId="0" fontId="13" fillId="0" borderId="26" xfId="20" applyFont="1" applyBorder="1" applyAlignment="1" quotePrefix="1">
      <alignment horizontal="center"/>
      <protection/>
    </xf>
    <xf numFmtId="0" fontId="15" fillId="0" borderId="6" xfId="20" applyFont="1" applyBorder="1" applyAlignment="1" applyProtection="1" quotePrefix="1">
      <alignment horizontal="center" vertical="center"/>
      <protection locked="0"/>
    </xf>
    <xf numFmtId="0" fontId="15" fillId="0" borderId="10" xfId="20" applyFont="1" applyBorder="1" applyAlignment="1" applyProtection="1" quotePrefix="1">
      <alignment horizontal="center" vertical="center"/>
      <protection locked="0"/>
    </xf>
    <xf numFmtId="0" fontId="15" fillId="0" borderId="16" xfId="20" applyFont="1" applyBorder="1" applyAlignment="1" applyProtection="1" quotePrefix="1">
      <alignment horizontal="center" vertical="center"/>
      <protection locked="0"/>
    </xf>
    <xf numFmtId="0" fontId="15" fillId="0" borderId="13" xfId="20" applyFont="1" applyBorder="1" applyAlignment="1" applyProtection="1" quotePrefix="1">
      <alignment horizontal="center" vertical="center"/>
      <protection locked="0"/>
    </xf>
    <xf numFmtId="0" fontId="15" fillId="0" borderId="17" xfId="20" applyFont="1" applyBorder="1" applyAlignment="1" applyProtection="1" quotePrefix="1">
      <alignment horizontal="center" vertical="center"/>
      <protection locked="0"/>
    </xf>
    <xf numFmtId="0" fontId="13" fillId="0" borderId="9" xfId="20" applyFont="1" applyBorder="1" applyAlignment="1" applyProtection="1" quotePrefix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0ERautooriginal" xfId="20"/>
    <cellStyle name="Standard_12ERautooriginal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49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83915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47625</xdr:rowOff>
    </xdr:from>
    <xdr:to>
      <xdr:col>41</xdr:col>
      <xdr:colOff>0</xdr:colOff>
      <xdr:row>45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57150</xdr:rowOff>
    </xdr:from>
    <xdr:to>
      <xdr:col>41</xdr:col>
      <xdr:colOff>0</xdr:colOff>
      <xdr:row>48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45</xdr:row>
      <xdr:rowOff>114300</xdr:rowOff>
    </xdr:from>
    <xdr:to>
      <xdr:col>41</xdr:col>
      <xdr:colOff>0</xdr:colOff>
      <xdr:row>46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7934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38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6715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38100</xdr:rowOff>
    </xdr:from>
    <xdr:to>
      <xdr:col>41</xdr:col>
      <xdr:colOff>0</xdr:colOff>
      <xdr:row>34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152400</xdr:rowOff>
    </xdr:from>
    <xdr:to>
      <xdr:col>41</xdr:col>
      <xdr:colOff>0</xdr:colOff>
      <xdr:row>37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34</xdr:row>
      <xdr:rowOff>57150</xdr:rowOff>
    </xdr:from>
    <xdr:to>
      <xdr:col>41</xdr:col>
      <xdr:colOff>0</xdr:colOff>
      <xdr:row>35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62198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27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48672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47625</xdr:rowOff>
    </xdr:from>
    <xdr:to>
      <xdr:col>41</xdr:col>
      <xdr:colOff>0</xdr:colOff>
      <xdr:row>23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152400</xdr:rowOff>
    </xdr:from>
    <xdr:to>
      <xdr:col>41</xdr:col>
      <xdr:colOff>0</xdr:colOff>
      <xdr:row>26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41</xdr:col>
      <xdr:colOff>0</xdr:colOff>
      <xdr:row>24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4314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16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981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47625</xdr:rowOff>
    </xdr:from>
    <xdr:to>
      <xdr:col>41</xdr:col>
      <xdr:colOff>0</xdr:colOff>
      <xdr:row>12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152400</xdr:rowOff>
    </xdr:from>
    <xdr:to>
      <xdr:col>41</xdr:col>
      <xdr:colOff>0</xdr:colOff>
      <xdr:row>15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12</xdr:row>
      <xdr:rowOff>114300</xdr:rowOff>
    </xdr:from>
    <xdr:to>
      <xdr:col>41</xdr:col>
      <xdr:colOff>0</xdr:colOff>
      <xdr:row>13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2428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60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10144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47625</xdr:rowOff>
    </xdr:from>
    <xdr:to>
      <xdr:col>41</xdr:col>
      <xdr:colOff>0</xdr:colOff>
      <xdr:row>56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152400</xdr:rowOff>
    </xdr:from>
    <xdr:to>
      <xdr:col>41</xdr:col>
      <xdr:colOff>0</xdr:colOff>
      <xdr:row>59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56</xdr:row>
      <xdr:rowOff>114300</xdr:rowOff>
    </xdr:from>
    <xdr:to>
      <xdr:col>41</xdr:col>
      <xdr:colOff>0</xdr:colOff>
      <xdr:row>57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9591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2293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2293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229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2293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2293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2293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229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2293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2293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2293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2293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2293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2293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2293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2293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2293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2293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2293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229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2293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r%20Raster%20mit%20Schiedsrichterzett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kubelj\LOKALE~1\Temp\Vorru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er Schiri"/>
      <sheetName val="10 er Raster"/>
    </sheetNames>
    <definedNames>
      <definedName name="sortieren10erne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 er Schiri"/>
      <sheetName val="10 er Raster"/>
    </sheetNames>
    <definedNames>
      <definedName name="sortieren10erne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o_Eisele@gmx.de" TargetMode="External" /><Relationship Id="rId2" Type="http://schemas.openxmlformats.org/officeDocument/2006/relationships/hyperlink" Target="mailto:Reiner-Vogg-Steinheim@gmx.de" TargetMode="External" /><Relationship Id="rId3" Type="http://schemas.openxmlformats.org/officeDocument/2006/relationships/hyperlink" Target="mailto:fgruenenwald@gmx.de" TargetMode="External" /><Relationship Id="rId4" Type="http://schemas.openxmlformats.org/officeDocument/2006/relationships/hyperlink" Target="mailto:uli.schaeuffele@12move.de" TargetMode="External" /><Relationship Id="rId5" Type="http://schemas.openxmlformats.org/officeDocument/2006/relationships/hyperlink" Target="mailto:family@del-negro.de" TargetMode="External" /><Relationship Id="rId6" Type="http://schemas.openxmlformats.org/officeDocument/2006/relationships/hyperlink" Target="mailto:michael.raber@ibk-gmbh.de" TargetMode="External" /><Relationship Id="rId7" Type="http://schemas.openxmlformats.org/officeDocument/2006/relationships/hyperlink" Target="mailto:schuele.alfred@web.de" TargetMode="External" /><Relationship Id="rId8" Type="http://schemas.openxmlformats.org/officeDocument/2006/relationships/hyperlink" Target="mailto:adrian.m.r@gmx.de" TargetMode="External" /><Relationship Id="rId9" Type="http://schemas.openxmlformats.org/officeDocument/2006/relationships/hyperlink" Target="mailto:info@haeusser-haeusser.de" TargetMode="External" /><Relationship Id="rId10" Type="http://schemas.openxmlformats.org/officeDocument/2006/relationships/hyperlink" Target="mailto:danielklumpp@gmx.de" TargetMode="External" /><Relationship Id="rId11" Type="http://schemas.openxmlformats.org/officeDocument/2006/relationships/hyperlink" Target="mailto:langjahr@tensionmail.de" TargetMode="Externa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9" sqref="C9"/>
    </sheetView>
  </sheetViews>
  <sheetFormatPr defaultColWidth="11.421875" defaultRowHeight="12.75"/>
  <cols>
    <col min="1" max="1" width="5.57421875" style="0" customWidth="1"/>
    <col min="2" max="2" width="35.8515625" style="0" customWidth="1"/>
  </cols>
  <sheetData>
    <row r="1" ht="12.75">
      <c r="A1" s="3" t="s">
        <v>296</v>
      </c>
    </row>
    <row r="4" spans="1:2" ht="12.75">
      <c r="A4" s="273" t="s">
        <v>7</v>
      </c>
      <c r="B4" s="273" t="s">
        <v>19</v>
      </c>
    </row>
    <row r="5" spans="1:3" ht="12.75">
      <c r="A5" s="273">
        <v>1</v>
      </c>
      <c r="B5" s="273" t="s">
        <v>26</v>
      </c>
      <c r="C5" s="3"/>
    </row>
    <row r="6" spans="1:3" ht="12.75">
      <c r="A6" s="273">
        <f>+A5+1</f>
        <v>2</v>
      </c>
      <c r="B6" s="273" t="s">
        <v>93</v>
      </c>
      <c r="C6" s="3"/>
    </row>
    <row r="7" spans="1:3" ht="12.75">
      <c r="A7" s="273">
        <f aca="true" t="shared" si="0" ref="A7:A31">+A6+1</f>
        <v>3</v>
      </c>
      <c r="B7" s="273" t="s">
        <v>20</v>
      </c>
      <c r="C7" s="3"/>
    </row>
    <row r="8" spans="1:3" ht="12.75">
      <c r="A8" s="273">
        <f t="shared" si="0"/>
        <v>4</v>
      </c>
      <c r="B8" s="273" t="s">
        <v>0</v>
      </c>
      <c r="C8" s="3"/>
    </row>
    <row r="9" spans="1:3" ht="12.75">
      <c r="A9" s="273">
        <f t="shared" si="0"/>
        <v>5</v>
      </c>
      <c r="B9" s="273" t="s">
        <v>45</v>
      </c>
      <c r="C9" s="3"/>
    </row>
    <row r="10" spans="1:3" ht="12.75">
      <c r="A10" s="273">
        <f t="shared" si="0"/>
        <v>6</v>
      </c>
      <c r="B10" s="273" t="s">
        <v>9</v>
      </c>
      <c r="C10" s="3"/>
    </row>
    <row r="11" spans="1:3" ht="12.75">
      <c r="A11" s="273">
        <f t="shared" si="0"/>
        <v>7</v>
      </c>
      <c r="B11" s="273" t="s">
        <v>83</v>
      </c>
      <c r="C11" s="3"/>
    </row>
    <row r="12" spans="1:3" ht="12.75">
      <c r="A12" s="273">
        <f t="shared" si="0"/>
        <v>8</v>
      </c>
      <c r="B12" s="273" t="s">
        <v>33</v>
      </c>
      <c r="C12" s="3"/>
    </row>
    <row r="13" spans="1:3" ht="12.75">
      <c r="A13" s="273">
        <f t="shared" si="0"/>
        <v>9</v>
      </c>
      <c r="B13" s="273" t="s">
        <v>71</v>
      </c>
      <c r="C13" s="3"/>
    </row>
    <row r="14" spans="1:3" ht="12.75">
      <c r="A14" s="273">
        <f t="shared" si="0"/>
        <v>10</v>
      </c>
      <c r="B14" s="273" t="s">
        <v>77</v>
      </c>
      <c r="C14" s="3"/>
    </row>
    <row r="15" spans="1:3" ht="12.75">
      <c r="A15" s="273">
        <f t="shared" si="0"/>
        <v>11</v>
      </c>
      <c r="B15" s="273" t="s">
        <v>34</v>
      </c>
      <c r="C15" s="3"/>
    </row>
    <row r="16" spans="1:3" ht="12.75">
      <c r="A16" s="273">
        <f t="shared" si="0"/>
        <v>12</v>
      </c>
      <c r="B16" s="273" t="s">
        <v>18</v>
      </c>
      <c r="C16" s="3"/>
    </row>
    <row r="17" spans="1:3" ht="12.75">
      <c r="A17" s="273">
        <f t="shared" si="0"/>
        <v>13</v>
      </c>
      <c r="B17" s="273" t="s">
        <v>48</v>
      </c>
      <c r="C17" s="3"/>
    </row>
    <row r="18" spans="1:3" ht="12.75">
      <c r="A18" s="273">
        <f t="shared" si="0"/>
        <v>14</v>
      </c>
      <c r="B18" s="273" t="s">
        <v>51</v>
      </c>
      <c r="C18" s="3"/>
    </row>
    <row r="19" spans="1:3" ht="12.75">
      <c r="A19" s="273">
        <f t="shared" si="0"/>
        <v>15</v>
      </c>
      <c r="B19" s="273" t="s">
        <v>84</v>
      </c>
      <c r="C19" s="3"/>
    </row>
    <row r="20" spans="1:3" ht="12.75">
      <c r="A20" s="273">
        <f t="shared" si="0"/>
        <v>16</v>
      </c>
      <c r="B20" s="273" t="s">
        <v>274</v>
      </c>
      <c r="C20" s="3"/>
    </row>
    <row r="21" spans="1:3" ht="12.75">
      <c r="A21" s="273">
        <f t="shared" si="0"/>
        <v>17</v>
      </c>
      <c r="B21" s="273" t="s">
        <v>21</v>
      </c>
      <c r="C21" s="3"/>
    </row>
    <row r="22" spans="1:3" ht="12.75">
      <c r="A22" s="273">
        <f t="shared" si="0"/>
        <v>18</v>
      </c>
      <c r="B22" s="273" t="s">
        <v>27</v>
      </c>
      <c r="C22" s="3"/>
    </row>
    <row r="23" spans="1:3" ht="12.75">
      <c r="A23" s="273">
        <f t="shared" si="0"/>
        <v>19</v>
      </c>
      <c r="B23" s="273" t="s">
        <v>52</v>
      </c>
      <c r="C23" s="3"/>
    </row>
    <row r="24" spans="1:3" ht="12.75">
      <c r="A24" s="273">
        <f t="shared" si="0"/>
        <v>20</v>
      </c>
      <c r="B24" s="273" t="s">
        <v>53</v>
      </c>
      <c r="C24" s="3"/>
    </row>
    <row r="25" spans="1:3" ht="12.75">
      <c r="A25" s="273">
        <f t="shared" si="0"/>
        <v>21</v>
      </c>
      <c r="B25" s="273" t="s">
        <v>85</v>
      </c>
      <c r="C25" s="3"/>
    </row>
    <row r="26" spans="1:3" ht="12.75">
      <c r="A26" s="273">
        <f t="shared" si="0"/>
        <v>22</v>
      </c>
      <c r="B26" s="273" t="s">
        <v>22</v>
      </c>
      <c r="C26" s="3"/>
    </row>
    <row r="27" spans="1:3" ht="12.75">
      <c r="A27" s="273">
        <f t="shared" si="0"/>
        <v>23</v>
      </c>
      <c r="B27" s="273" t="s">
        <v>65</v>
      </c>
      <c r="C27" s="3"/>
    </row>
    <row r="28" spans="1:3" ht="12.75">
      <c r="A28" s="273">
        <f t="shared" si="0"/>
        <v>24</v>
      </c>
      <c r="B28" s="273" t="s">
        <v>36</v>
      </c>
      <c r="C28" s="3"/>
    </row>
    <row r="29" spans="1:3" ht="12.75">
      <c r="A29" s="273">
        <f>+A28+1</f>
        <v>25</v>
      </c>
      <c r="B29" s="273" t="s">
        <v>88</v>
      </c>
      <c r="C29" s="3"/>
    </row>
    <row r="30" spans="1:3" ht="12.75">
      <c r="A30" s="273">
        <f t="shared" si="0"/>
        <v>26</v>
      </c>
      <c r="B30" s="273" t="s">
        <v>291</v>
      </c>
      <c r="C30" s="3"/>
    </row>
    <row r="31" spans="1:3" ht="12.75">
      <c r="A31" s="273">
        <f t="shared" si="0"/>
        <v>27</v>
      </c>
      <c r="B31" s="273" t="s">
        <v>86</v>
      </c>
      <c r="C31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EN76"/>
  <sheetViews>
    <sheetView showGridLines="0" zoomScaleSheetLayoutView="100" workbookViewId="0" topLeftCell="A2">
      <selection activeCell="AM12" sqref="AM12:AO13"/>
    </sheetView>
  </sheetViews>
  <sheetFormatPr defaultColWidth="11.421875" defaultRowHeight="12.75"/>
  <cols>
    <col min="1" max="1" width="4.7109375" style="22" customWidth="1"/>
    <col min="2" max="2" width="19.421875" style="22" customWidth="1"/>
    <col min="3" max="3" width="1.7109375" style="22" customWidth="1"/>
    <col min="4" max="4" width="0.85546875" style="22" customWidth="1"/>
    <col min="5" max="6" width="1.7109375" style="22" customWidth="1"/>
    <col min="7" max="7" width="0.85546875" style="22" customWidth="1"/>
    <col min="8" max="9" width="1.7109375" style="22" customWidth="1"/>
    <col min="10" max="10" width="0.85546875" style="22" customWidth="1"/>
    <col min="11" max="12" width="1.7109375" style="22" customWidth="1"/>
    <col min="13" max="13" width="0.85546875" style="22" customWidth="1"/>
    <col min="14" max="14" width="3.421875" style="22" customWidth="1"/>
    <col min="15" max="15" width="1.7109375" style="22" customWidth="1"/>
    <col min="16" max="16" width="0.85546875" style="22" customWidth="1"/>
    <col min="17" max="18" width="1.7109375" style="22" customWidth="1"/>
    <col min="19" max="19" width="0.85546875" style="22" customWidth="1"/>
    <col min="20" max="21" width="1.7109375" style="22" customWidth="1"/>
    <col min="22" max="22" width="0.85546875" style="22" customWidth="1"/>
    <col min="23" max="24" width="1.7109375" style="22" customWidth="1"/>
    <col min="25" max="25" width="0.85546875" style="22" customWidth="1"/>
    <col min="26" max="27" width="1.7109375" style="22" customWidth="1"/>
    <col min="28" max="28" width="0.85546875" style="22" customWidth="1"/>
    <col min="29" max="30" width="1.7109375" style="22" customWidth="1"/>
    <col min="31" max="31" width="0.85546875" style="22" customWidth="1"/>
    <col min="32" max="32" width="1.7109375" style="22" customWidth="1"/>
    <col min="33" max="33" width="3.57421875" style="22" customWidth="1"/>
    <col min="34" max="34" width="0.85546875" style="22" customWidth="1"/>
    <col min="35" max="35" width="3.28125" style="22" customWidth="1"/>
    <col min="36" max="36" width="6.00390625" style="22" customWidth="1"/>
    <col min="37" max="37" width="0.85546875" style="22" customWidth="1"/>
    <col min="38" max="38" width="5.00390625" style="22" customWidth="1"/>
    <col min="39" max="39" width="1.7109375" style="22" customWidth="1"/>
    <col min="40" max="40" width="0.85546875" style="22" customWidth="1"/>
    <col min="41" max="41" width="2.57421875" style="22" customWidth="1"/>
    <col min="42" max="16384" width="11.421875" style="22" customWidth="1"/>
  </cols>
  <sheetData>
    <row r="1" spans="1:41" ht="15.75" customHeight="1">
      <c r="A1" s="19" t="s">
        <v>257</v>
      </c>
      <c r="B1" s="20"/>
      <c r="C1" s="21" t="s">
        <v>258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 t="s">
        <v>14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8.2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6.5" thickBot="1">
      <c r="A3" s="23" t="s">
        <v>111</v>
      </c>
      <c r="B3" s="24" t="s">
        <v>10</v>
      </c>
      <c r="C3" s="25"/>
      <c r="D3" s="26" t="s">
        <v>114</v>
      </c>
      <c r="E3" s="27"/>
      <c r="F3" s="25"/>
      <c r="G3" s="26" t="s">
        <v>115</v>
      </c>
      <c r="H3" s="27"/>
      <c r="I3" s="25"/>
      <c r="J3" s="26" t="s">
        <v>116</v>
      </c>
      <c r="K3" s="27"/>
      <c r="L3" s="25"/>
      <c r="M3" s="26" t="s">
        <v>117</v>
      </c>
      <c r="N3" s="27"/>
      <c r="O3" s="25"/>
      <c r="P3" s="26" t="s">
        <v>118</v>
      </c>
      <c r="Q3" s="27"/>
      <c r="R3" s="25"/>
      <c r="S3" s="26" t="s">
        <v>119</v>
      </c>
      <c r="T3" s="27"/>
      <c r="U3" s="25"/>
      <c r="V3" s="26" t="s">
        <v>120</v>
      </c>
      <c r="W3" s="27"/>
      <c r="X3" s="25"/>
      <c r="Y3" s="26" t="s">
        <v>121</v>
      </c>
      <c r="Z3" s="27"/>
      <c r="AA3" s="25"/>
      <c r="AB3" s="26" t="s">
        <v>122</v>
      </c>
      <c r="AC3" s="27"/>
      <c r="AD3" s="25"/>
      <c r="AE3" s="26" t="s">
        <v>123</v>
      </c>
      <c r="AF3" s="28"/>
      <c r="AG3" s="250" t="s">
        <v>6</v>
      </c>
      <c r="AH3" s="251"/>
      <c r="AI3" s="252"/>
      <c r="AJ3" s="253" t="s">
        <v>15</v>
      </c>
      <c r="AK3" s="251"/>
      <c r="AL3" s="251"/>
      <c r="AM3" s="259" t="s">
        <v>7</v>
      </c>
      <c r="AN3" s="260"/>
      <c r="AO3" s="261"/>
    </row>
    <row r="4" spans="1:41" ht="13.5" customHeight="1">
      <c r="A4" s="29">
        <v>1</v>
      </c>
      <c r="B4" s="204" t="s">
        <v>259</v>
      </c>
      <c r="C4" s="30"/>
      <c r="D4" s="31"/>
      <c r="E4" s="32"/>
      <c r="F4" s="33">
        <f>$O$58</f>
        <v>4</v>
      </c>
      <c r="G4" s="34" t="s">
        <v>8</v>
      </c>
      <c r="H4" s="35">
        <f>$Q$58</f>
        <v>1</v>
      </c>
      <c r="I4" s="33">
        <f>$AM$48</f>
        <v>4</v>
      </c>
      <c r="J4" s="34" t="s">
        <v>8</v>
      </c>
      <c r="K4" s="35">
        <f>$AO$48</f>
        <v>0</v>
      </c>
      <c r="L4" s="33">
        <f>$O$51</f>
        <v>4</v>
      </c>
      <c r="M4" s="34" t="s">
        <v>8</v>
      </c>
      <c r="N4" s="35">
        <f>$Q$51</f>
        <v>0</v>
      </c>
      <c r="O4" s="33">
        <f>$AM$42</f>
        <v>1</v>
      </c>
      <c r="P4" s="34" t="s">
        <v>8</v>
      </c>
      <c r="Q4" s="35">
        <f>$AO$42</f>
        <v>4</v>
      </c>
      <c r="R4" s="33">
        <f>$O$42</f>
        <v>4</v>
      </c>
      <c r="S4" s="34" t="s">
        <v>8</v>
      </c>
      <c r="T4" s="35">
        <f>$Q$42</f>
        <v>0</v>
      </c>
      <c r="U4" s="33" t="str">
        <f>$AM$36</f>
        <v> </v>
      </c>
      <c r="V4" s="34" t="s">
        <v>8</v>
      </c>
      <c r="W4" s="35" t="str">
        <f>$AO$36</f>
        <v> </v>
      </c>
      <c r="X4" s="33">
        <f>$O$34</f>
        <v>4</v>
      </c>
      <c r="Y4" s="34" t="s">
        <v>8</v>
      </c>
      <c r="Z4" s="35">
        <f>$Q$34</f>
        <v>0</v>
      </c>
      <c r="AA4" s="33">
        <f>$AM$30</f>
        <v>4</v>
      </c>
      <c r="AB4" s="34" t="s">
        <v>8</v>
      </c>
      <c r="AC4" s="35">
        <f>$AO$30</f>
        <v>0</v>
      </c>
      <c r="AD4" s="33" t="str">
        <f>$O$26</f>
        <v> </v>
      </c>
      <c r="AE4" s="34" t="s">
        <v>8</v>
      </c>
      <c r="AF4" s="36" t="str">
        <f>$Q$26</f>
        <v> </v>
      </c>
      <c r="AG4" s="37">
        <f>SUM(AD5,AA5,X5,U5,R5,O5,L5,I5,F5)/2</f>
        <v>6</v>
      </c>
      <c r="AH4" s="34" t="s">
        <v>8</v>
      </c>
      <c r="AI4" s="37">
        <f>SUM(AF5,AC5,Z5,W5,T5,Q5,N5,K5,H5)/2</f>
        <v>1</v>
      </c>
      <c r="AJ4" s="38">
        <f>SUM(AD4,AA4,X4,U4,R4,O4,L4,I4,F4)</f>
        <v>25</v>
      </c>
      <c r="AK4" s="34" t="s">
        <v>8</v>
      </c>
      <c r="AL4" s="37">
        <f>SUM(AF4,AC4,Z4,W4,T4,Q4,N4,K4,H4)</f>
        <v>5</v>
      </c>
      <c r="AM4" s="267">
        <v>2</v>
      </c>
      <c r="AN4" s="268"/>
      <c r="AO4" s="269"/>
    </row>
    <row r="5" spans="1:41" ht="13.5" customHeight="1" thickBot="1">
      <c r="A5" s="41"/>
      <c r="B5" s="205" t="s">
        <v>14</v>
      </c>
      <c r="C5" s="42"/>
      <c r="D5" s="43"/>
      <c r="E5" s="44"/>
      <c r="F5" s="17">
        <f>IF(F4&gt;H4,2,0)</f>
        <v>2</v>
      </c>
      <c r="G5" s="45" t="s">
        <v>8</v>
      </c>
      <c r="H5" s="18">
        <f>IF(H4&gt;F4,2,0)</f>
        <v>0</v>
      </c>
      <c r="I5" s="17">
        <f>IF(I4&gt;K4,2,0)</f>
        <v>2</v>
      </c>
      <c r="J5" s="45" t="s">
        <v>8</v>
      </c>
      <c r="K5" s="18">
        <f>IF(K4&gt;I4,2,0)</f>
        <v>0</v>
      </c>
      <c r="L5" s="17">
        <f>IF(L4&gt;N4,2,0)</f>
        <v>2</v>
      </c>
      <c r="M5" s="45" t="s">
        <v>8</v>
      </c>
      <c r="N5" s="18">
        <f>IF(N4&gt;L4,2,0)</f>
        <v>0</v>
      </c>
      <c r="O5" s="17">
        <f>IF(O4&gt;Q4,2,0)</f>
        <v>0</v>
      </c>
      <c r="P5" s="45" t="s">
        <v>8</v>
      </c>
      <c r="Q5" s="18">
        <f>IF(Q4&gt;O4,2,0)</f>
        <v>2</v>
      </c>
      <c r="R5" s="17">
        <f>IF(R4&gt;T4,2,0)</f>
        <v>2</v>
      </c>
      <c r="S5" s="45" t="s">
        <v>8</v>
      </c>
      <c r="T5" s="18">
        <f>IF(T4&gt;R4,2,0)</f>
        <v>0</v>
      </c>
      <c r="U5" s="17">
        <f>IF(U4&gt;W4,2,0)</f>
        <v>0</v>
      </c>
      <c r="V5" s="45" t="s">
        <v>8</v>
      </c>
      <c r="W5" s="18">
        <f>IF(W4&gt;U4,2,0)</f>
        <v>0</v>
      </c>
      <c r="X5" s="17">
        <f>IF(X4&gt;Z4,2,0)</f>
        <v>2</v>
      </c>
      <c r="Y5" s="45" t="s">
        <v>8</v>
      </c>
      <c r="Z5" s="18">
        <f>IF(Z4&gt;X4,2,0)</f>
        <v>0</v>
      </c>
      <c r="AA5" s="17">
        <f>IF(AA4&gt;AC4,2,0)</f>
        <v>2</v>
      </c>
      <c r="AB5" s="45" t="s">
        <v>8</v>
      </c>
      <c r="AC5" s="18">
        <f>IF(AC4&gt;AA4,2,0)</f>
        <v>0</v>
      </c>
      <c r="AD5" s="17">
        <f>IF(AD4&gt;AF4,2,0)</f>
        <v>0</v>
      </c>
      <c r="AE5" s="45" t="s">
        <v>8</v>
      </c>
      <c r="AF5" s="46">
        <f>IF(AF4&gt;AD4,2,0)</f>
        <v>0</v>
      </c>
      <c r="AG5" s="47"/>
      <c r="AH5" s="48"/>
      <c r="AI5" s="48"/>
      <c r="AJ5" s="49"/>
      <c r="AK5" s="48"/>
      <c r="AL5" s="47"/>
      <c r="AM5" s="270"/>
      <c r="AN5" s="271"/>
      <c r="AO5" s="272"/>
    </row>
    <row r="6" spans="1:41" ht="13.5" customHeight="1">
      <c r="A6" s="29">
        <v>2</v>
      </c>
      <c r="B6" s="52" t="s">
        <v>260</v>
      </c>
      <c r="C6" s="33">
        <f>$Q$58</f>
        <v>1</v>
      </c>
      <c r="D6" s="34" t="s">
        <v>8</v>
      </c>
      <c r="E6" s="35">
        <f>$O$58</f>
        <v>4</v>
      </c>
      <c r="F6" s="30"/>
      <c r="G6" s="53"/>
      <c r="H6" s="32"/>
      <c r="I6" s="33">
        <f>$O$50</f>
        <v>4</v>
      </c>
      <c r="J6" s="34" t="s">
        <v>8</v>
      </c>
      <c r="K6" s="35">
        <f>$Q$50</f>
        <v>1</v>
      </c>
      <c r="L6" s="33">
        <f>$AM$41</f>
        <v>4</v>
      </c>
      <c r="M6" s="34" t="s">
        <v>8</v>
      </c>
      <c r="N6" s="35">
        <f>$AO$41</f>
        <v>0</v>
      </c>
      <c r="O6" s="33">
        <f>$O$43</f>
        <v>0</v>
      </c>
      <c r="P6" s="34" t="s">
        <v>8</v>
      </c>
      <c r="Q6" s="35">
        <f>$Q$43</f>
        <v>4</v>
      </c>
      <c r="R6" s="33">
        <f>$AM$35</f>
        <v>4</v>
      </c>
      <c r="S6" s="34" t="s">
        <v>8</v>
      </c>
      <c r="T6" s="35">
        <f>$AO$35</f>
        <v>3</v>
      </c>
      <c r="U6" s="33" t="str">
        <f>$O$35</f>
        <v> </v>
      </c>
      <c r="V6" s="34" t="s">
        <v>8</v>
      </c>
      <c r="W6" s="35" t="str">
        <f>$Q$35</f>
        <v> </v>
      </c>
      <c r="X6" s="33">
        <f>$AM$29</f>
        <v>0</v>
      </c>
      <c r="Y6" s="34" t="s">
        <v>8</v>
      </c>
      <c r="Z6" s="35">
        <f>$AO$29</f>
        <v>4</v>
      </c>
      <c r="AA6" s="33">
        <f>$O$27</f>
        <v>1</v>
      </c>
      <c r="AB6" s="34" t="s">
        <v>8</v>
      </c>
      <c r="AC6" s="35">
        <f>$Q$27</f>
        <v>4</v>
      </c>
      <c r="AD6" s="33" t="str">
        <f>$AM$47</f>
        <v> </v>
      </c>
      <c r="AE6" s="34" t="s">
        <v>8</v>
      </c>
      <c r="AF6" s="36" t="str">
        <f>$AO$47</f>
        <v> </v>
      </c>
      <c r="AG6" s="54">
        <f>SUM(AD7,AA7,X7,U7,R7,O7,L7,I7,C7)/2</f>
        <v>3</v>
      </c>
      <c r="AH6" s="34" t="s">
        <v>8</v>
      </c>
      <c r="AI6" s="55">
        <f>SUM(AF7,AC7,Z7,W7,T7,Q7,N7,K7,E7)/2</f>
        <v>4</v>
      </c>
      <c r="AJ6" s="38">
        <f>SUM(AD6,AA6,X6,U6,R6,O6,L6,I6,C6)</f>
        <v>14</v>
      </c>
      <c r="AK6" s="34" t="s">
        <v>8</v>
      </c>
      <c r="AL6" s="37">
        <f>SUM(AF6,AC6,Z6,W6,T6,Q6,N6,K6,E6)</f>
        <v>20</v>
      </c>
      <c r="AM6" s="267">
        <v>5</v>
      </c>
      <c r="AN6" s="268"/>
      <c r="AO6" s="269"/>
    </row>
    <row r="7" spans="1:41" ht="13.5" customHeight="1" thickBot="1">
      <c r="A7" s="41"/>
      <c r="B7" s="57" t="s">
        <v>14</v>
      </c>
      <c r="C7" s="17">
        <f>IF(C6&gt;E6,2,0)</f>
        <v>0</v>
      </c>
      <c r="D7" s="58"/>
      <c r="E7" s="18">
        <f>IF(E6&gt;C6,2,0)</f>
        <v>2</v>
      </c>
      <c r="F7" s="42"/>
      <c r="G7" s="59"/>
      <c r="H7" s="44"/>
      <c r="I7" s="17">
        <f>IF(I6&gt;K6,2,0)</f>
        <v>2</v>
      </c>
      <c r="J7" s="58"/>
      <c r="K7" s="18">
        <f>IF(K6&gt;I6,2,0)</f>
        <v>0</v>
      </c>
      <c r="L7" s="17">
        <f>IF(L6&gt;N6,2,0)</f>
        <v>2</v>
      </c>
      <c r="M7" s="58"/>
      <c r="N7" s="18">
        <f>IF(N6&gt;L6,2,0)</f>
        <v>0</v>
      </c>
      <c r="O7" s="17">
        <f>IF(O6&gt;Q6,2,0)</f>
        <v>0</v>
      </c>
      <c r="P7" s="58"/>
      <c r="Q7" s="18">
        <f>IF(Q6&gt;O6,2,0)</f>
        <v>2</v>
      </c>
      <c r="R7" s="17">
        <f>IF(R6&gt;T6,2,0)</f>
        <v>2</v>
      </c>
      <c r="S7" s="58"/>
      <c r="T7" s="18">
        <f>IF(T6&gt;R6,2,0)</f>
        <v>0</v>
      </c>
      <c r="U7" s="17">
        <f>IF(U6&gt;W6,2,0)</f>
        <v>0</v>
      </c>
      <c r="V7" s="58"/>
      <c r="W7" s="18">
        <f>IF(W6&gt;U6,2,0)</f>
        <v>0</v>
      </c>
      <c r="X7" s="17">
        <f>IF(X6&gt;Z6,2,0)</f>
        <v>0</v>
      </c>
      <c r="Y7" s="58"/>
      <c r="Z7" s="18">
        <f>IF(Z6&gt;X6,2,0)</f>
        <v>2</v>
      </c>
      <c r="AA7" s="17">
        <f>IF(AA6&gt;AC6,2,0)</f>
        <v>0</v>
      </c>
      <c r="AB7" s="58"/>
      <c r="AC7" s="18">
        <f>IF(AC6&gt;AA6,2,0)</f>
        <v>2</v>
      </c>
      <c r="AD7" s="17">
        <f>IF(AD6&gt;AF6,2,0)</f>
        <v>0</v>
      </c>
      <c r="AE7" s="58"/>
      <c r="AF7" s="18">
        <f>IF(AF6&gt;AD6,2,0)</f>
        <v>0</v>
      </c>
      <c r="AG7" s="60"/>
      <c r="AH7" s="48"/>
      <c r="AI7" s="61"/>
      <c r="AJ7" s="62"/>
      <c r="AK7" s="48"/>
      <c r="AL7" s="47"/>
      <c r="AM7" s="270"/>
      <c r="AN7" s="271"/>
      <c r="AO7" s="272"/>
    </row>
    <row r="8" spans="1:41" ht="13.5" customHeight="1">
      <c r="A8" s="29">
        <v>3</v>
      </c>
      <c r="B8" s="52" t="s">
        <v>261</v>
      </c>
      <c r="C8" s="33">
        <f>$AO$48</f>
        <v>0</v>
      </c>
      <c r="D8" s="34" t="s">
        <v>8</v>
      </c>
      <c r="E8" s="35">
        <f>$AM$48</f>
        <v>4</v>
      </c>
      <c r="F8" s="33">
        <f>$Q$50</f>
        <v>1</v>
      </c>
      <c r="G8" s="34" t="s">
        <v>8</v>
      </c>
      <c r="H8" s="35">
        <f>$O$50</f>
        <v>4</v>
      </c>
      <c r="I8" s="30"/>
      <c r="J8" s="53"/>
      <c r="K8" s="32"/>
      <c r="L8" s="33">
        <f>$O$44</f>
        <v>4</v>
      </c>
      <c r="M8" s="34" t="s">
        <v>8</v>
      </c>
      <c r="N8" s="35">
        <f>$Q$44</f>
        <v>0</v>
      </c>
      <c r="O8" s="33">
        <f>$AM$34</f>
        <v>0</v>
      </c>
      <c r="P8" s="34" t="s">
        <v>8</v>
      </c>
      <c r="Q8" s="35">
        <f>$AO$34</f>
        <v>4</v>
      </c>
      <c r="R8" s="33">
        <f>$O$36</f>
        <v>1</v>
      </c>
      <c r="S8" s="34" t="s">
        <v>8</v>
      </c>
      <c r="T8" s="35">
        <f>$Q$36</f>
        <v>4</v>
      </c>
      <c r="U8" s="33" t="str">
        <f>$AM$28</f>
        <v> </v>
      </c>
      <c r="V8" s="34" t="s">
        <v>8</v>
      </c>
      <c r="W8" s="35" t="str">
        <f>$AO$28</f>
        <v> </v>
      </c>
      <c r="X8" s="33">
        <f>$O$28</f>
        <v>0</v>
      </c>
      <c r="Y8" s="34" t="s">
        <v>8</v>
      </c>
      <c r="Z8" s="35">
        <f>$Q$28</f>
        <v>4</v>
      </c>
      <c r="AA8" s="33">
        <f>$O$57</f>
        <v>1</v>
      </c>
      <c r="AB8" s="34" t="s">
        <v>8</v>
      </c>
      <c r="AC8" s="35">
        <f>$Q$57</f>
        <v>4</v>
      </c>
      <c r="AD8" s="33" t="str">
        <f>$AM$40</f>
        <v> </v>
      </c>
      <c r="AE8" s="34" t="s">
        <v>8</v>
      </c>
      <c r="AF8" s="35" t="str">
        <f>$AO$40</f>
        <v> </v>
      </c>
      <c r="AG8" s="54">
        <f>SUM(AD9,AA9,X9,U9,R9,O9,L9,F9,C9)/2</f>
        <v>1</v>
      </c>
      <c r="AH8" s="34" t="s">
        <v>8</v>
      </c>
      <c r="AI8" s="55">
        <f>SUM(AF9,AC9,Z9,W9,T9,Q9,N9,H9,E9)/2</f>
        <v>6</v>
      </c>
      <c r="AJ8" s="38">
        <f>SUM(AD8,AA8,X8,U8,R8,O8,L8,F8,C8)</f>
        <v>7</v>
      </c>
      <c r="AK8" s="34" t="s">
        <v>8</v>
      </c>
      <c r="AL8" s="37">
        <f>SUM(AF8,AC8,Z8,W8,T8,Q8,N8,H8,E8)</f>
        <v>24</v>
      </c>
      <c r="AM8" s="267">
        <v>7</v>
      </c>
      <c r="AN8" s="268"/>
      <c r="AO8" s="269"/>
    </row>
    <row r="9" spans="1:41" ht="13.5" customHeight="1" thickBot="1">
      <c r="A9" s="41"/>
      <c r="B9" s="57" t="s">
        <v>14</v>
      </c>
      <c r="C9" s="17">
        <f>IF(C8&gt;E8,2,0)</f>
        <v>0</v>
      </c>
      <c r="D9" s="58"/>
      <c r="E9" s="18">
        <f>IF(E8&gt;C8,2,0)</f>
        <v>2</v>
      </c>
      <c r="F9" s="17">
        <f>IF(F8&gt;H8,2,0)</f>
        <v>0</v>
      </c>
      <c r="G9" s="58"/>
      <c r="H9" s="18">
        <f>IF(H8&gt;F8,2,0)</f>
        <v>2</v>
      </c>
      <c r="I9" s="42"/>
      <c r="J9" s="59"/>
      <c r="K9" s="44"/>
      <c r="L9" s="17">
        <f>IF(L8&gt;N8,2,0)</f>
        <v>2</v>
      </c>
      <c r="M9" s="58"/>
      <c r="N9" s="18">
        <f>IF(N8&gt;L8,2,0)</f>
        <v>0</v>
      </c>
      <c r="O9" s="17">
        <f>IF(O8&gt;Q8,2,0)</f>
        <v>0</v>
      </c>
      <c r="P9" s="58"/>
      <c r="Q9" s="18">
        <f>IF(Q8&gt;O8,2,0)</f>
        <v>2</v>
      </c>
      <c r="R9" s="17">
        <f>IF(R8&gt;T8,2,0)</f>
        <v>0</v>
      </c>
      <c r="S9" s="58"/>
      <c r="T9" s="18">
        <f>IF(T8&gt;R8,2,0)</f>
        <v>2</v>
      </c>
      <c r="U9" s="17">
        <f>IF(U8&gt;W8,2,0)</f>
        <v>0</v>
      </c>
      <c r="V9" s="58"/>
      <c r="W9" s="18">
        <f>IF(W8&gt;U8,2,0)</f>
        <v>0</v>
      </c>
      <c r="X9" s="17">
        <f>IF(X8&gt;Z8,2,0)</f>
        <v>0</v>
      </c>
      <c r="Y9" s="58"/>
      <c r="Z9" s="18">
        <f>IF(Z8&gt;X8,2,0)</f>
        <v>2</v>
      </c>
      <c r="AA9" s="17">
        <f>IF(AA8&gt;AC8,2,0)</f>
        <v>0</v>
      </c>
      <c r="AB9" s="58"/>
      <c r="AC9" s="18">
        <f>IF(AC8&gt;AA8,2,0)</f>
        <v>2</v>
      </c>
      <c r="AD9" s="17">
        <f>IF(AD8&gt;AF8,2,0)</f>
        <v>0</v>
      </c>
      <c r="AE9" s="58"/>
      <c r="AF9" s="18">
        <f>IF(AF8&gt;AD8,2,0)</f>
        <v>0</v>
      </c>
      <c r="AG9" s="60"/>
      <c r="AH9" s="48"/>
      <c r="AI9" s="61"/>
      <c r="AJ9" s="62"/>
      <c r="AK9" s="48"/>
      <c r="AL9" s="63"/>
      <c r="AM9" s="270"/>
      <c r="AN9" s="271"/>
      <c r="AO9" s="272"/>
    </row>
    <row r="10" spans="1:41" ht="13.5" customHeight="1">
      <c r="A10" s="29">
        <v>4</v>
      </c>
      <c r="B10" s="52" t="s">
        <v>262</v>
      </c>
      <c r="C10" s="33">
        <f>$Q$51</f>
        <v>0</v>
      </c>
      <c r="D10" s="34" t="s">
        <v>8</v>
      </c>
      <c r="E10" s="35">
        <f>$O$51</f>
        <v>4</v>
      </c>
      <c r="F10" s="33">
        <f>$AO$41</f>
        <v>0</v>
      </c>
      <c r="G10" s="34" t="s">
        <v>8</v>
      </c>
      <c r="H10" s="35">
        <f>$AM$41</f>
        <v>4</v>
      </c>
      <c r="I10" s="33">
        <f>$Q$44</f>
        <v>0</v>
      </c>
      <c r="J10" s="34" t="s">
        <v>8</v>
      </c>
      <c r="K10" s="35">
        <f>$O$44</f>
        <v>4</v>
      </c>
      <c r="L10" s="30"/>
      <c r="M10" s="53"/>
      <c r="N10" s="32"/>
      <c r="O10" s="33">
        <f>$O$37</f>
        <v>0</v>
      </c>
      <c r="P10" s="34" t="s">
        <v>8</v>
      </c>
      <c r="Q10" s="35">
        <f>$Q$37</f>
        <v>4</v>
      </c>
      <c r="R10" s="33">
        <f>$AM$27</f>
        <v>0</v>
      </c>
      <c r="S10" s="34" t="s">
        <v>8</v>
      </c>
      <c r="T10" s="35">
        <f>$AO$27</f>
        <v>4</v>
      </c>
      <c r="U10" s="33" t="str">
        <f>$O$29</f>
        <v> </v>
      </c>
      <c r="V10" s="34" t="s">
        <v>8</v>
      </c>
      <c r="W10" s="35" t="str">
        <f>$Q$29</f>
        <v> </v>
      </c>
      <c r="X10" s="33">
        <f>$O$56</f>
        <v>0</v>
      </c>
      <c r="Y10" s="34" t="s">
        <v>8</v>
      </c>
      <c r="Z10" s="35">
        <f>$Q$56</f>
        <v>4</v>
      </c>
      <c r="AA10" s="33">
        <f>$AM$49</f>
        <v>0</v>
      </c>
      <c r="AB10" s="34" t="s">
        <v>8</v>
      </c>
      <c r="AC10" s="35">
        <f>$AO$49</f>
        <v>4</v>
      </c>
      <c r="AD10" s="33" t="str">
        <f>$AM$33</f>
        <v> </v>
      </c>
      <c r="AE10" s="34" t="s">
        <v>8</v>
      </c>
      <c r="AF10" s="35" t="str">
        <f>$AO$33</f>
        <v> </v>
      </c>
      <c r="AG10" s="54">
        <f>SUM(AD11,AA11,X11,U11,R11,O11,I11,F11,C11)/2</f>
        <v>0</v>
      </c>
      <c r="AH10" s="34" t="s">
        <v>8</v>
      </c>
      <c r="AI10" s="55">
        <f>SUM(AF11,AC11,Z11,W11,T11,Q11,K11,H11,E11)/2</f>
        <v>7</v>
      </c>
      <c r="AJ10" s="38">
        <f>SUM(AD10,AA10,X10,U10,R10,O10,I10,F10,C10)</f>
        <v>0</v>
      </c>
      <c r="AK10" s="34" t="s">
        <v>8</v>
      </c>
      <c r="AL10" s="37">
        <f>SUM(AF10,AC10,Z10,W10,T10,Q10,K10,H10,E10)</f>
        <v>28</v>
      </c>
      <c r="AM10" s="267">
        <v>8</v>
      </c>
      <c r="AN10" s="268"/>
      <c r="AO10" s="269"/>
    </row>
    <row r="11" spans="1:41" ht="13.5" customHeight="1" thickBot="1">
      <c r="A11" s="41"/>
      <c r="B11" s="57" t="s">
        <v>14</v>
      </c>
      <c r="C11" s="17">
        <f>IF(C10&gt;E10,2,0)</f>
        <v>0</v>
      </c>
      <c r="D11" s="58"/>
      <c r="E11" s="18">
        <f>IF(E10&gt;C10,2,0)</f>
        <v>2</v>
      </c>
      <c r="F11" s="17">
        <f>IF(F10&gt;H10,2,0)</f>
        <v>0</v>
      </c>
      <c r="G11" s="58"/>
      <c r="H11" s="18">
        <f>IF(H10&gt;F10,2,0)</f>
        <v>2</v>
      </c>
      <c r="I11" s="17">
        <f>IF(I10&gt;K10,2,0)</f>
        <v>0</v>
      </c>
      <c r="J11" s="58"/>
      <c r="K11" s="18">
        <f>IF(K10&gt;I10,2,0)</f>
        <v>2</v>
      </c>
      <c r="L11" s="42"/>
      <c r="M11" s="59"/>
      <c r="N11" s="44"/>
      <c r="O11" s="17">
        <f>IF(O10&gt;Q10,2,0)</f>
        <v>0</v>
      </c>
      <c r="P11" s="58"/>
      <c r="Q11" s="18">
        <f>IF(Q10&gt;O10,2,0)</f>
        <v>2</v>
      </c>
      <c r="R11" s="17">
        <f>IF(R10&gt;T10,2,0)</f>
        <v>0</v>
      </c>
      <c r="S11" s="58"/>
      <c r="T11" s="18">
        <f>IF(T10&gt;R10,2,0)</f>
        <v>2</v>
      </c>
      <c r="U11" s="17">
        <f>IF(U10&gt;W10,2,0)</f>
        <v>0</v>
      </c>
      <c r="V11" s="58"/>
      <c r="W11" s="18">
        <f>IF(W10&gt;U10,2,0)</f>
        <v>0</v>
      </c>
      <c r="X11" s="17">
        <f>IF(X10&gt;Z10,2,0)</f>
        <v>0</v>
      </c>
      <c r="Y11" s="58"/>
      <c r="Z11" s="18">
        <f>IF(Z10&gt;X10,2,0)</f>
        <v>2</v>
      </c>
      <c r="AA11" s="17">
        <f>IF(AA10&gt;AC10,2,0)</f>
        <v>0</v>
      </c>
      <c r="AB11" s="58"/>
      <c r="AC11" s="18">
        <f>IF(AC10&gt;AA10,2,0)</f>
        <v>2</v>
      </c>
      <c r="AD11" s="17">
        <f>IF(AD10&gt;AF10,2,0)</f>
        <v>0</v>
      </c>
      <c r="AE11" s="58"/>
      <c r="AF11" s="18">
        <f>IF(AF10&gt;AD10,2,0)</f>
        <v>0</v>
      </c>
      <c r="AG11" s="60"/>
      <c r="AH11" s="48"/>
      <c r="AI11" s="61"/>
      <c r="AJ11" s="62"/>
      <c r="AK11" s="48"/>
      <c r="AL11" s="63"/>
      <c r="AM11" s="270"/>
      <c r="AN11" s="271"/>
      <c r="AO11" s="272"/>
    </row>
    <row r="12" spans="1:41" ht="13.5" customHeight="1">
      <c r="A12" s="29">
        <v>5</v>
      </c>
      <c r="B12" s="52" t="s">
        <v>263</v>
      </c>
      <c r="C12" s="33">
        <f>$AO$42</f>
        <v>4</v>
      </c>
      <c r="D12" s="34" t="s">
        <v>8</v>
      </c>
      <c r="E12" s="35">
        <f>$AM$42</f>
        <v>1</v>
      </c>
      <c r="F12" s="33">
        <f>$Q$43</f>
        <v>4</v>
      </c>
      <c r="G12" s="34" t="s">
        <v>8</v>
      </c>
      <c r="H12" s="35">
        <f>$O$43</f>
        <v>0</v>
      </c>
      <c r="I12" s="33">
        <f>$AO$34</f>
        <v>4</v>
      </c>
      <c r="J12" s="34" t="s">
        <v>8</v>
      </c>
      <c r="K12" s="35">
        <f>$AM$34</f>
        <v>0</v>
      </c>
      <c r="L12" s="33">
        <f>$Q$37</f>
        <v>4</v>
      </c>
      <c r="M12" s="34" t="s">
        <v>8</v>
      </c>
      <c r="N12" s="35">
        <f>$O$37</f>
        <v>0</v>
      </c>
      <c r="O12" s="30"/>
      <c r="P12" s="53"/>
      <c r="Q12" s="32"/>
      <c r="R12" s="33">
        <f>$O$30</f>
        <v>4</v>
      </c>
      <c r="S12" s="34" t="s">
        <v>8</v>
      </c>
      <c r="T12" s="35">
        <f>$Q$30</f>
        <v>0</v>
      </c>
      <c r="U12" s="33" t="str">
        <f>$O$55</f>
        <v> </v>
      </c>
      <c r="V12" s="34" t="s">
        <v>8</v>
      </c>
      <c r="W12" s="35" t="str">
        <f>$Q$55</f>
        <v> </v>
      </c>
      <c r="X12" s="33">
        <f>$AM$50</f>
        <v>4</v>
      </c>
      <c r="Y12" s="34" t="s">
        <v>8</v>
      </c>
      <c r="Z12" s="35">
        <f>$AO$50</f>
        <v>1</v>
      </c>
      <c r="AA12" s="33">
        <f>$O$49</f>
        <v>4</v>
      </c>
      <c r="AB12" s="34" t="s">
        <v>8</v>
      </c>
      <c r="AC12" s="35">
        <f>$Q$49</f>
        <v>1</v>
      </c>
      <c r="AD12" s="33" t="str">
        <f>$AM$26</f>
        <v> </v>
      </c>
      <c r="AE12" s="34" t="s">
        <v>8</v>
      </c>
      <c r="AF12" s="35" t="str">
        <f>$AO$26</f>
        <v> </v>
      </c>
      <c r="AG12" s="54">
        <f>SUM(AD13,AA13,X13,U13,R13,L13,I13,F13,C13)/2</f>
        <v>7</v>
      </c>
      <c r="AH12" s="34" t="s">
        <v>8</v>
      </c>
      <c r="AI12" s="55">
        <f>SUM(AF13,AC13,Z13,W13,T13,N13,K13,H13,E13)/2</f>
        <v>0</v>
      </c>
      <c r="AJ12" s="38">
        <f>SUM(AD12,AA12,X12,U12,R12,L12,I12,F12,C12)</f>
        <v>28</v>
      </c>
      <c r="AK12" s="34" t="s">
        <v>8</v>
      </c>
      <c r="AL12" s="37">
        <f>SUM(AF12,AC12,Z12,W12,T12,N12,K12,H12,E12)</f>
        <v>3</v>
      </c>
      <c r="AM12" s="267">
        <v>1</v>
      </c>
      <c r="AN12" s="268">
        <v>1</v>
      </c>
      <c r="AO12" s="269"/>
    </row>
    <row r="13" spans="1:41" ht="13.5" customHeight="1" thickBot="1">
      <c r="A13" s="41"/>
      <c r="B13" s="57" t="s">
        <v>14</v>
      </c>
      <c r="C13" s="17">
        <f>IF(C12&gt;E12,2,0)</f>
        <v>2</v>
      </c>
      <c r="D13" s="58"/>
      <c r="E13" s="18">
        <f>IF(E12&gt;C12,2,0)</f>
        <v>0</v>
      </c>
      <c r="F13" s="17">
        <f>IF(F12&gt;H12,2,0)</f>
        <v>2</v>
      </c>
      <c r="G13" s="58"/>
      <c r="H13" s="18">
        <f>IF(H12&gt;F12,2,0)</f>
        <v>0</v>
      </c>
      <c r="I13" s="17">
        <f>IF(I12&gt;K12,2,0)</f>
        <v>2</v>
      </c>
      <c r="J13" s="58"/>
      <c r="K13" s="18">
        <f>IF(K12&gt;I12,2,0)</f>
        <v>0</v>
      </c>
      <c r="L13" s="17">
        <f>IF(L12&gt;N12,2,0)</f>
        <v>2</v>
      </c>
      <c r="M13" s="58"/>
      <c r="N13" s="18">
        <f>IF(N12&gt;L12,2,0)</f>
        <v>0</v>
      </c>
      <c r="O13" s="42"/>
      <c r="P13" s="59"/>
      <c r="Q13" s="44"/>
      <c r="R13" s="17">
        <f>IF(R12&gt;T12,2,0)</f>
        <v>2</v>
      </c>
      <c r="S13" s="58"/>
      <c r="T13" s="18">
        <f>IF(T12&gt;R12,2,0)</f>
        <v>0</v>
      </c>
      <c r="U13" s="17">
        <f>IF(U12&gt;W12,2,0)</f>
        <v>0</v>
      </c>
      <c r="V13" s="58"/>
      <c r="W13" s="18">
        <f>IF(W12&gt;U12,2,0)</f>
        <v>0</v>
      </c>
      <c r="X13" s="17">
        <f>IF(X12&gt;Z12,2,0)</f>
        <v>2</v>
      </c>
      <c r="Y13" s="58"/>
      <c r="Z13" s="18">
        <f>IF(Z12&gt;X12,2,0)</f>
        <v>0</v>
      </c>
      <c r="AA13" s="17">
        <f>IF(AA12&gt;AC12,2,0)</f>
        <v>2</v>
      </c>
      <c r="AB13" s="58"/>
      <c r="AC13" s="18">
        <f>IF(AC12&gt;AA12,2,0)</f>
        <v>0</v>
      </c>
      <c r="AD13" s="17">
        <f>IF(AD12&gt;AF12,2,0)</f>
        <v>0</v>
      </c>
      <c r="AE13" s="58"/>
      <c r="AF13" s="18">
        <f>IF(AF12&gt;AD12,2,0)</f>
        <v>0</v>
      </c>
      <c r="AG13" s="60"/>
      <c r="AH13" s="48"/>
      <c r="AI13" s="64"/>
      <c r="AJ13" s="62"/>
      <c r="AK13" s="48"/>
      <c r="AL13" s="63"/>
      <c r="AM13" s="270"/>
      <c r="AN13" s="271"/>
      <c r="AO13" s="272"/>
    </row>
    <row r="14" spans="1:41" ht="13.5" customHeight="1">
      <c r="A14" s="29">
        <v>6</v>
      </c>
      <c r="B14" s="52" t="s">
        <v>264</v>
      </c>
      <c r="C14" s="33">
        <f>$Q$42</f>
        <v>0</v>
      </c>
      <c r="D14" s="34" t="s">
        <v>8</v>
      </c>
      <c r="E14" s="35">
        <f>$O$42</f>
        <v>4</v>
      </c>
      <c r="F14" s="33">
        <f>$AO$35</f>
        <v>3</v>
      </c>
      <c r="G14" s="34" t="s">
        <v>8</v>
      </c>
      <c r="H14" s="35">
        <f>$AM$35</f>
        <v>4</v>
      </c>
      <c r="I14" s="33">
        <f>$Q$36</f>
        <v>4</v>
      </c>
      <c r="J14" s="34" t="s">
        <v>8</v>
      </c>
      <c r="K14" s="35">
        <f>$O$36</f>
        <v>1</v>
      </c>
      <c r="L14" s="33">
        <f>$AO$27</f>
        <v>4</v>
      </c>
      <c r="M14" s="34" t="s">
        <v>8</v>
      </c>
      <c r="N14" s="35">
        <f>$AM$27</f>
        <v>0</v>
      </c>
      <c r="O14" s="33">
        <f>$Q$30</f>
        <v>0</v>
      </c>
      <c r="P14" s="34" t="s">
        <v>8</v>
      </c>
      <c r="Q14" s="35">
        <f>$O$30</f>
        <v>4</v>
      </c>
      <c r="R14" s="30"/>
      <c r="S14" s="53"/>
      <c r="T14" s="32"/>
      <c r="U14" s="33" t="str">
        <f>$AM$51</f>
        <v> </v>
      </c>
      <c r="V14" s="34" t="s">
        <v>8</v>
      </c>
      <c r="W14" s="35" t="str">
        <f>$AO$51</f>
        <v> </v>
      </c>
      <c r="X14" s="33">
        <f>$O$48</f>
        <v>3</v>
      </c>
      <c r="Y14" s="34" t="s">
        <v>8</v>
      </c>
      <c r="Z14" s="35">
        <f>$Q$48</f>
        <v>4</v>
      </c>
      <c r="AA14" s="33">
        <f>$AM$43</f>
        <v>2</v>
      </c>
      <c r="AB14" s="34" t="s">
        <v>8</v>
      </c>
      <c r="AC14" s="35">
        <f>$AO$43</f>
        <v>4</v>
      </c>
      <c r="AD14" s="33" t="str">
        <f>$O$54</f>
        <v> </v>
      </c>
      <c r="AE14" s="34" t="s">
        <v>8</v>
      </c>
      <c r="AF14" s="35" t="str">
        <f>$Q$54</f>
        <v> </v>
      </c>
      <c r="AG14" s="54">
        <f>SUM(AD15,AA15,X15,U15,O15,L15,I15,F15,C15)/2</f>
        <v>2</v>
      </c>
      <c r="AH14" s="34" t="s">
        <v>8</v>
      </c>
      <c r="AI14" s="55">
        <f>SUM(AF15,AC15,Z15,W15,Q15,N15,K15,H15,E15)/2</f>
        <v>5</v>
      </c>
      <c r="AJ14" s="38">
        <f>SUM(AD14,AA14,X14,U14,O14,L14,I14,F14,C14)</f>
        <v>16</v>
      </c>
      <c r="AK14" s="34" t="s">
        <v>8</v>
      </c>
      <c r="AL14" s="37">
        <f>SUM(AF14,AC14,Z14,W14,Q14,N14,K14,H14,E14)</f>
        <v>21</v>
      </c>
      <c r="AM14" s="267">
        <v>6</v>
      </c>
      <c r="AN14" s="268"/>
      <c r="AO14" s="269"/>
    </row>
    <row r="15" spans="1:41" ht="13.5" customHeight="1" thickBot="1">
      <c r="A15" s="41"/>
      <c r="B15" s="206" t="s">
        <v>14</v>
      </c>
      <c r="C15" s="17">
        <f>IF(C14&gt;E14,2,0)</f>
        <v>0</v>
      </c>
      <c r="D15" s="58"/>
      <c r="E15" s="18">
        <f>IF(E14&gt;C14,2,0)</f>
        <v>2</v>
      </c>
      <c r="F15" s="17">
        <f>IF(F14&gt;H14,2,0)</f>
        <v>0</v>
      </c>
      <c r="G15" s="58"/>
      <c r="H15" s="18">
        <f>IF(H14&gt;F14,2,0)</f>
        <v>2</v>
      </c>
      <c r="I15" s="17">
        <f>IF(I14&gt;K14,2,0)</f>
        <v>2</v>
      </c>
      <c r="J15" s="58"/>
      <c r="K15" s="18">
        <f>IF(K14&gt;I14,2,0)</f>
        <v>0</v>
      </c>
      <c r="L15" s="17">
        <f>IF(L14&gt;N14,2,0)</f>
        <v>2</v>
      </c>
      <c r="M15" s="58"/>
      <c r="N15" s="18">
        <f>IF(N14&gt;L14,2,0)</f>
        <v>0</v>
      </c>
      <c r="O15" s="17">
        <f>IF(O14&gt;Q14,2,0)</f>
        <v>0</v>
      </c>
      <c r="P15" s="58"/>
      <c r="Q15" s="18">
        <f>IF(Q14&gt;O14,2,0)</f>
        <v>2</v>
      </c>
      <c r="R15" s="42"/>
      <c r="S15" s="59"/>
      <c r="T15" s="44"/>
      <c r="U15" s="17">
        <f>IF(U14&gt;W14,2,0)</f>
        <v>0</v>
      </c>
      <c r="V15" s="58"/>
      <c r="W15" s="18">
        <f>IF(W14&gt;U14,2,0)</f>
        <v>0</v>
      </c>
      <c r="X15" s="17">
        <f>IF(X14&gt;Z14,2,0)</f>
        <v>0</v>
      </c>
      <c r="Y15" s="58"/>
      <c r="Z15" s="18">
        <f>IF(Z14&gt;X14,2,0)</f>
        <v>2</v>
      </c>
      <c r="AA15" s="17">
        <f>IF(AA14&gt;AC14,2,0)</f>
        <v>0</v>
      </c>
      <c r="AB15" s="58"/>
      <c r="AC15" s="18">
        <f>IF(AC14&gt;AA14,2,0)</f>
        <v>2</v>
      </c>
      <c r="AD15" s="17">
        <f>IF(AD14&gt;AF14,2,0)</f>
        <v>0</v>
      </c>
      <c r="AE15" s="58"/>
      <c r="AF15" s="18">
        <f>IF(AF14&gt;AD14,2,0)</f>
        <v>0</v>
      </c>
      <c r="AG15" s="60"/>
      <c r="AH15" s="48"/>
      <c r="AI15" s="64"/>
      <c r="AJ15" s="62"/>
      <c r="AK15" s="48"/>
      <c r="AL15" s="63"/>
      <c r="AM15" s="270"/>
      <c r="AN15" s="271"/>
      <c r="AO15" s="272"/>
    </row>
    <row r="16" spans="1:41" ht="13.5" customHeight="1">
      <c r="A16" s="29">
        <v>7</v>
      </c>
      <c r="B16" s="52" t="s">
        <v>265</v>
      </c>
      <c r="C16" s="33" t="str">
        <f>$AO$36</f>
        <v> </v>
      </c>
      <c r="D16" s="34" t="s">
        <v>8</v>
      </c>
      <c r="E16" s="35" t="str">
        <f>$AM$36</f>
        <v> </v>
      </c>
      <c r="F16" s="33" t="str">
        <f>$Q$35</f>
        <v> </v>
      </c>
      <c r="G16" s="34" t="s">
        <v>8</v>
      </c>
      <c r="H16" s="35" t="str">
        <f>$O$35</f>
        <v> </v>
      </c>
      <c r="I16" s="33" t="str">
        <f>$AO$28</f>
        <v> </v>
      </c>
      <c r="J16" s="34" t="s">
        <v>8</v>
      </c>
      <c r="K16" s="35" t="str">
        <f>$AM$28</f>
        <v> </v>
      </c>
      <c r="L16" s="33" t="str">
        <f>$Q$29</f>
        <v> </v>
      </c>
      <c r="M16" s="34" t="s">
        <v>8</v>
      </c>
      <c r="N16" s="35" t="str">
        <f>$O$29</f>
        <v> </v>
      </c>
      <c r="O16" s="33" t="str">
        <f>$Q$55</f>
        <v> </v>
      </c>
      <c r="P16" s="34" t="s">
        <v>8</v>
      </c>
      <c r="Q16" s="35" t="str">
        <f>$O$55</f>
        <v> </v>
      </c>
      <c r="R16" s="33" t="str">
        <f>$AO$51</f>
        <v> </v>
      </c>
      <c r="S16" s="34" t="s">
        <v>8</v>
      </c>
      <c r="T16" s="35" t="str">
        <f>$AM$51</f>
        <v> </v>
      </c>
      <c r="U16" s="30"/>
      <c r="V16" s="53"/>
      <c r="W16" s="32"/>
      <c r="X16" s="33" t="str">
        <f>$AM$44</f>
        <v> </v>
      </c>
      <c r="Y16" s="34" t="s">
        <v>8</v>
      </c>
      <c r="Z16" s="35" t="str">
        <f>$AO$44</f>
        <v> </v>
      </c>
      <c r="AA16" s="33" t="str">
        <f>$O$41</f>
        <v> </v>
      </c>
      <c r="AB16" s="34" t="s">
        <v>8</v>
      </c>
      <c r="AC16" s="35" t="str">
        <f>$Q$41</f>
        <v> </v>
      </c>
      <c r="AD16" s="33" t="str">
        <f>$O$47</f>
        <v> </v>
      </c>
      <c r="AE16" s="34" t="s">
        <v>8</v>
      </c>
      <c r="AF16" s="35" t="str">
        <f>$Q$47</f>
        <v> </v>
      </c>
      <c r="AG16" s="54">
        <f>SUM(AD17,AA17,X17,R17,O17,L17,I17,F17,C17)/2</f>
        <v>0</v>
      </c>
      <c r="AH16" s="34" t="s">
        <v>8</v>
      </c>
      <c r="AI16" s="55">
        <f>SUM(AF17,AC17,Z17,T17,Q17,N17,K17,H17,E17)/2</f>
        <v>0</v>
      </c>
      <c r="AJ16" s="38">
        <f>SUM(AD16,AA16,X16,R16,O16,L16,I16,F16,C16)</f>
        <v>0</v>
      </c>
      <c r="AK16" s="34" t="s">
        <v>8</v>
      </c>
      <c r="AL16" s="37">
        <f>SUM(AF16,AC16,Z16,T16,Q16,N16,K16,H16,E16)</f>
        <v>0</v>
      </c>
      <c r="AM16" s="267"/>
      <c r="AN16" s="268"/>
      <c r="AO16" s="269"/>
    </row>
    <row r="17" spans="1:41" ht="13.5" customHeight="1" thickBot="1">
      <c r="A17" s="41"/>
      <c r="B17" s="57" t="s">
        <v>14</v>
      </c>
      <c r="C17" s="17">
        <f>IF(C16&gt;E16,2,0)</f>
        <v>0</v>
      </c>
      <c r="D17" s="58"/>
      <c r="E17" s="18">
        <f>IF(E16&gt;C16,2,0)</f>
        <v>0</v>
      </c>
      <c r="F17" s="17">
        <f>IF(F16&gt;H16,2,0)</f>
        <v>0</v>
      </c>
      <c r="G17" s="58"/>
      <c r="H17" s="18">
        <f>IF(H16&gt;F16,2,0)</f>
        <v>0</v>
      </c>
      <c r="I17" s="17">
        <f>IF(I16&gt;K16,2,0)</f>
        <v>0</v>
      </c>
      <c r="J17" s="58"/>
      <c r="K17" s="18">
        <f>IF(K16&gt;I16,2,0)</f>
        <v>0</v>
      </c>
      <c r="L17" s="17">
        <f>IF(L16&gt;N16,2,0)</f>
        <v>0</v>
      </c>
      <c r="M17" s="58"/>
      <c r="N17" s="18">
        <f>IF(N16&gt;L16,2,0)</f>
        <v>0</v>
      </c>
      <c r="O17" s="17">
        <f>IF(O16&gt;Q16,2,0)</f>
        <v>0</v>
      </c>
      <c r="P17" s="58"/>
      <c r="Q17" s="18">
        <f>IF(Q16&gt;O16,2,0)</f>
        <v>0</v>
      </c>
      <c r="R17" s="17">
        <f>IF(R16&gt;T16,2,0)</f>
        <v>0</v>
      </c>
      <c r="S17" s="58"/>
      <c r="T17" s="18">
        <f>IF(T16&gt;R16,2,0)</f>
        <v>0</v>
      </c>
      <c r="U17" s="42"/>
      <c r="V17" s="59"/>
      <c r="W17" s="44"/>
      <c r="X17" s="17">
        <f>IF(X16&gt;Z16,2,0)</f>
        <v>0</v>
      </c>
      <c r="Y17" s="58"/>
      <c r="Z17" s="18">
        <f>IF(Z16&gt;X16,2,0)</f>
        <v>0</v>
      </c>
      <c r="AA17" s="17">
        <f>IF(AA16&gt;AC16,2,0)</f>
        <v>0</v>
      </c>
      <c r="AB17" s="58"/>
      <c r="AC17" s="18">
        <f>IF(AC16&gt;AA16,2,0)</f>
        <v>0</v>
      </c>
      <c r="AD17" s="17">
        <f>IF(AD16&gt;AF16,2,0)</f>
        <v>0</v>
      </c>
      <c r="AE17" s="58"/>
      <c r="AF17" s="18">
        <f>IF(AF16&gt;AD16,2,0)</f>
        <v>0</v>
      </c>
      <c r="AG17" s="60"/>
      <c r="AH17" s="48"/>
      <c r="AI17" s="61"/>
      <c r="AJ17" s="62"/>
      <c r="AK17" s="48"/>
      <c r="AL17" s="63"/>
      <c r="AM17" s="270"/>
      <c r="AN17" s="271"/>
      <c r="AO17" s="272"/>
    </row>
    <row r="18" spans="1:41" ht="13.5" customHeight="1">
      <c r="A18" s="29">
        <v>8</v>
      </c>
      <c r="B18" s="52" t="s">
        <v>266</v>
      </c>
      <c r="C18" s="33">
        <f>$Q$34</f>
        <v>0</v>
      </c>
      <c r="D18" s="34" t="s">
        <v>8</v>
      </c>
      <c r="E18" s="35">
        <f>$O$34</f>
        <v>4</v>
      </c>
      <c r="F18" s="33">
        <f>$AO$29</f>
        <v>4</v>
      </c>
      <c r="G18" s="34" t="s">
        <v>8</v>
      </c>
      <c r="H18" s="35">
        <f>$AM$29</f>
        <v>0</v>
      </c>
      <c r="I18" s="33">
        <f>$Q$28</f>
        <v>4</v>
      </c>
      <c r="J18" s="34" t="s">
        <v>8</v>
      </c>
      <c r="K18" s="35">
        <f>$O$28</f>
        <v>0</v>
      </c>
      <c r="L18" s="33">
        <f>$Q$56</f>
        <v>4</v>
      </c>
      <c r="M18" s="34" t="s">
        <v>8</v>
      </c>
      <c r="N18" s="35">
        <f>$O$56</f>
        <v>0</v>
      </c>
      <c r="O18" s="33">
        <f>$AO$50</f>
        <v>1</v>
      </c>
      <c r="P18" s="34" t="s">
        <v>8</v>
      </c>
      <c r="Q18" s="35">
        <f>$AM$50</f>
        <v>4</v>
      </c>
      <c r="R18" s="33">
        <f>$Q$48</f>
        <v>4</v>
      </c>
      <c r="S18" s="34" t="s">
        <v>8</v>
      </c>
      <c r="T18" s="35">
        <f>$O$48</f>
        <v>3</v>
      </c>
      <c r="U18" s="33" t="str">
        <f>$AO$44</f>
        <v> </v>
      </c>
      <c r="V18" s="34" t="s">
        <v>8</v>
      </c>
      <c r="W18" s="35" t="str">
        <f>$AM$44</f>
        <v> </v>
      </c>
      <c r="X18" s="30"/>
      <c r="Y18" s="53"/>
      <c r="Z18" s="32"/>
      <c r="AA18" s="33">
        <f>$AM$37</f>
        <v>4</v>
      </c>
      <c r="AB18" s="34" t="s">
        <v>8</v>
      </c>
      <c r="AC18" s="35">
        <f>$AO$37</f>
        <v>1</v>
      </c>
      <c r="AD18" s="33" t="str">
        <f>$O$40</f>
        <v> </v>
      </c>
      <c r="AE18" s="34" t="s">
        <v>8</v>
      </c>
      <c r="AF18" s="35" t="str">
        <f>$Q$40</f>
        <v> </v>
      </c>
      <c r="AG18" s="54">
        <f>SUM(AD19,AA19,U19,R19,O19,L19,I19,F19,C19)/2</f>
        <v>5</v>
      </c>
      <c r="AH18" s="34" t="s">
        <v>8</v>
      </c>
      <c r="AI18" s="55">
        <f>SUM(AF19,AC19,W19,T19,Q19,N19,K19,H19,E19)/2</f>
        <v>2</v>
      </c>
      <c r="AJ18" s="38">
        <f>SUM(AD18,AA18,U18,R18,O18,L18,I18,F18,C18)</f>
        <v>21</v>
      </c>
      <c r="AK18" s="34" t="s">
        <v>8</v>
      </c>
      <c r="AL18" s="37">
        <f>SUM(AF18,AC18,W18,T18,Q18,N18,K18,H18,E18)</f>
        <v>12</v>
      </c>
      <c r="AM18" s="267">
        <v>3</v>
      </c>
      <c r="AN18" s="268"/>
      <c r="AO18" s="269"/>
    </row>
    <row r="19" spans="1:41" ht="13.5" customHeight="1" thickBot="1">
      <c r="A19" s="41"/>
      <c r="B19" s="57" t="s">
        <v>14</v>
      </c>
      <c r="C19" s="17">
        <f>IF(C18&gt;E18,2,0)</f>
        <v>0</v>
      </c>
      <c r="D19" s="58"/>
      <c r="E19" s="18">
        <f>IF(E18&gt;C18,2,0)</f>
        <v>2</v>
      </c>
      <c r="F19" s="17">
        <f>IF(F18&gt;H18,2,0)</f>
        <v>2</v>
      </c>
      <c r="G19" s="58"/>
      <c r="H19" s="18">
        <f>IF(H18&gt;F18,2,0)</f>
        <v>0</v>
      </c>
      <c r="I19" s="17">
        <f>IF(I18&gt;K18,2,0)</f>
        <v>2</v>
      </c>
      <c r="J19" s="58"/>
      <c r="K19" s="18">
        <f>IF(K18&gt;I18,2,0)</f>
        <v>0</v>
      </c>
      <c r="L19" s="17">
        <f>IF(L18&gt;N18,2,0)</f>
        <v>2</v>
      </c>
      <c r="M19" s="58"/>
      <c r="N19" s="18">
        <f>IF(N18&gt;L18,2,0)</f>
        <v>0</v>
      </c>
      <c r="O19" s="17">
        <f>IF(O18&gt;Q18,2,0)</f>
        <v>0</v>
      </c>
      <c r="P19" s="58"/>
      <c r="Q19" s="18">
        <f>IF(Q18&gt;O18,2,0)</f>
        <v>2</v>
      </c>
      <c r="R19" s="17">
        <f>IF(R18&gt;T18,2,0)</f>
        <v>2</v>
      </c>
      <c r="S19" s="58"/>
      <c r="T19" s="18">
        <f>IF(T18&gt;R18,2,0)</f>
        <v>0</v>
      </c>
      <c r="U19" s="17">
        <f>IF(U18&gt;W18,2,0)</f>
        <v>0</v>
      </c>
      <c r="V19" s="58"/>
      <c r="W19" s="18">
        <f>IF(W18&gt;U18,2,0)</f>
        <v>0</v>
      </c>
      <c r="X19" s="42"/>
      <c r="Y19" s="59"/>
      <c r="Z19" s="44"/>
      <c r="AA19" s="17">
        <f>IF(AA18&gt;AC18,2,0)</f>
        <v>2</v>
      </c>
      <c r="AB19" s="58"/>
      <c r="AC19" s="18">
        <f>IF(AC18&gt;AA18,2,0)</f>
        <v>0</v>
      </c>
      <c r="AD19" s="17">
        <f>IF(AD18&gt;AF18,2,0)</f>
        <v>0</v>
      </c>
      <c r="AE19" s="58"/>
      <c r="AF19" s="18">
        <f>IF(AF18&gt;AD18,2,0)</f>
        <v>0</v>
      </c>
      <c r="AG19" s="60"/>
      <c r="AH19" s="48"/>
      <c r="AI19" s="61"/>
      <c r="AJ19" s="62"/>
      <c r="AK19" s="48"/>
      <c r="AL19" s="63"/>
      <c r="AM19" s="270"/>
      <c r="AN19" s="271"/>
      <c r="AO19" s="272"/>
    </row>
    <row r="20" spans="1:41" ht="13.5" customHeight="1">
      <c r="A20" s="29">
        <v>9</v>
      </c>
      <c r="B20" s="52" t="s">
        <v>267</v>
      </c>
      <c r="C20" s="33">
        <f>$AO$30</f>
        <v>0</v>
      </c>
      <c r="D20" s="34" t="s">
        <v>8</v>
      </c>
      <c r="E20" s="35">
        <f>$AM$30</f>
        <v>4</v>
      </c>
      <c r="F20" s="33">
        <f>$Q$27</f>
        <v>4</v>
      </c>
      <c r="G20" s="34" t="s">
        <v>8</v>
      </c>
      <c r="H20" s="35">
        <f>$O$27</f>
        <v>1</v>
      </c>
      <c r="I20" s="33">
        <f>$Q$57</f>
        <v>4</v>
      </c>
      <c r="J20" s="34" t="s">
        <v>8</v>
      </c>
      <c r="K20" s="35">
        <f>$O$57</f>
        <v>1</v>
      </c>
      <c r="L20" s="33">
        <f>$AO$49</f>
        <v>4</v>
      </c>
      <c r="M20" s="34" t="s">
        <v>8</v>
      </c>
      <c r="N20" s="35">
        <f>$AM$49</f>
        <v>0</v>
      </c>
      <c r="O20" s="33">
        <f>$Q$49</f>
        <v>1</v>
      </c>
      <c r="P20" s="34" t="s">
        <v>8</v>
      </c>
      <c r="Q20" s="35">
        <f>$O$49</f>
        <v>4</v>
      </c>
      <c r="R20" s="33">
        <f>$AO$43</f>
        <v>4</v>
      </c>
      <c r="S20" s="34" t="s">
        <v>8</v>
      </c>
      <c r="T20" s="35">
        <f>$AM$43</f>
        <v>2</v>
      </c>
      <c r="U20" s="33" t="str">
        <f>$Q$41</f>
        <v> </v>
      </c>
      <c r="V20" s="34" t="s">
        <v>8</v>
      </c>
      <c r="W20" s="35" t="str">
        <f>$O$41</f>
        <v> </v>
      </c>
      <c r="X20" s="33">
        <f>$AO$37</f>
        <v>1</v>
      </c>
      <c r="Y20" s="34" t="s">
        <v>8</v>
      </c>
      <c r="Z20" s="35">
        <f>$AM$37</f>
        <v>4</v>
      </c>
      <c r="AA20" s="30"/>
      <c r="AB20" s="53"/>
      <c r="AC20" s="32"/>
      <c r="AD20" s="33" t="str">
        <f>$O$33</f>
        <v> </v>
      </c>
      <c r="AE20" s="34" t="s">
        <v>8</v>
      </c>
      <c r="AF20" s="35" t="str">
        <f>$Q$33</f>
        <v> </v>
      </c>
      <c r="AG20" s="54">
        <f>SUM(AD21,X21,U21,R21,O21,L21,I21,F21,C21)/2</f>
        <v>4</v>
      </c>
      <c r="AH20" s="34" t="s">
        <v>8</v>
      </c>
      <c r="AI20" s="55">
        <f>SUM(AF21,Z21,W21,T21,Q21,N21,K21,H21,E21)/2</f>
        <v>3</v>
      </c>
      <c r="AJ20" s="38">
        <f>SUM(AD20,X20,U20,R20,O20,L20,I20,F20,C20)</f>
        <v>18</v>
      </c>
      <c r="AK20" s="34" t="s">
        <v>8</v>
      </c>
      <c r="AL20" s="37">
        <f>SUM(AF20,Z20,W20,T20,Q20,N20,K20,H20,E20)</f>
        <v>16</v>
      </c>
      <c r="AM20" s="267">
        <v>4</v>
      </c>
      <c r="AN20" s="268"/>
      <c r="AO20" s="269"/>
    </row>
    <row r="21" spans="1:41" ht="13.5" customHeight="1" thickBot="1">
      <c r="A21" s="41"/>
      <c r="B21" s="57" t="s">
        <v>14</v>
      </c>
      <c r="C21" s="17">
        <f>IF(C20&gt;E20,2,0)</f>
        <v>0</v>
      </c>
      <c r="D21" s="58"/>
      <c r="E21" s="18">
        <f>IF(E20&gt;C20,2,0)</f>
        <v>2</v>
      </c>
      <c r="F21" s="17">
        <f>IF(F20&gt;H20,2,0)</f>
        <v>2</v>
      </c>
      <c r="G21" s="58"/>
      <c r="H21" s="18">
        <f>IF(H20&gt;F20,2,0)</f>
        <v>0</v>
      </c>
      <c r="I21" s="17">
        <f>IF(I20&gt;K20,2,0)</f>
        <v>2</v>
      </c>
      <c r="J21" s="58"/>
      <c r="K21" s="18">
        <f>IF(K20&gt;I20,2,0)</f>
        <v>0</v>
      </c>
      <c r="L21" s="17">
        <f>IF(L20&gt;N20,2,0)</f>
        <v>2</v>
      </c>
      <c r="M21" s="58"/>
      <c r="N21" s="18">
        <f>IF(N20&gt;L20,2,0)</f>
        <v>0</v>
      </c>
      <c r="O21" s="17">
        <f>IF(O20&gt;Q20,2,0)</f>
        <v>0</v>
      </c>
      <c r="P21" s="58"/>
      <c r="Q21" s="18">
        <f>IF(Q20&gt;O20,2,0)</f>
        <v>2</v>
      </c>
      <c r="R21" s="17">
        <f>IF(R20&gt;T20,2,0)</f>
        <v>2</v>
      </c>
      <c r="S21" s="58">
        <f>IF(S20=2,1,0)</f>
        <v>0</v>
      </c>
      <c r="T21" s="18">
        <f>IF(T20&gt;R20,2,0)</f>
        <v>0</v>
      </c>
      <c r="U21" s="17">
        <f>IF(U20&gt;W20,2,0)</f>
        <v>0</v>
      </c>
      <c r="V21" s="58"/>
      <c r="W21" s="18">
        <f>IF(W20&gt;U20,2,0)</f>
        <v>0</v>
      </c>
      <c r="X21" s="17">
        <f>IF(X20&gt;Z20,2,0)</f>
        <v>0</v>
      </c>
      <c r="Y21" s="58"/>
      <c r="Z21" s="18">
        <f>IF(Z20&gt;X20,2,0)</f>
        <v>2</v>
      </c>
      <c r="AA21" s="42"/>
      <c r="AB21" s="59"/>
      <c r="AC21" s="44"/>
      <c r="AD21" s="17">
        <f>IF(AD20&gt;AF20,2,0)</f>
        <v>0</v>
      </c>
      <c r="AE21" s="58"/>
      <c r="AF21" s="18">
        <f>IF(AF20&gt;AD20,2,0)</f>
        <v>0</v>
      </c>
      <c r="AG21" s="60"/>
      <c r="AH21" s="48"/>
      <c r="AI21" s="61"/>
      <c r="AJ21" s="62"/>
      <c r="AK21" s="48"/>
      <c r="AL21" s="63"/>
      <c r="AM21" s="270"/>
      <c r="AN21" s="271"/>
      <c r="AO21" s="272"/>
    </row>
    <row r="22" spans="1:41" ht="13.5" customHeight="1">
      <c r="A22" s="29">
        <v>10</v>
      </c>
      <c r="B22" s="52" t="s">
        <v>265</v>
      </c>
      <c r="C22" s="33" t="str">
        <f>$Q$26</f>
        <v> </v>
      </c>
      <c r="D22" s="34" t="s">
        <v>8</v>
      </c>
      <c r="E22" s="35" t="str">
        <f>$O$26</f>
        <v> </v>
      </c>
      <c r="F22" s="33" t="str">
        <f>$AO$47</f>
        <v> </v>
      </c>
      <c r="G22" s="34" t="s">
        <v>8</v>
      </c>
      <c r="H22" s="35" t="str">
        <f>$AM$47</f>
        <v> </v>
      </c>
      <c r="I22" s="33" t="str">
        <f>$AO$40</f>
        <v> </v>
      </c>
      <c r="J22" s="34" t="s">
        <v>8</v>
      </c>
      <c r="K22" s="35" t="str">
        <f>$AM$40</f>
        <v> </v>
      </c>
      <c r="L22" s="33" t="str">
        <f>$AO$33</f>
        <v> </v>
      </c>
      <c r="M22" s="34" t="s">
        <v>8</v>
      </c>
      <c r="N22" s="35" t="str">
        <f>$AM$33</f>
        <v> </v>
      </c>
      <c r="O22" s="33" t="str">
        <f>$AO$26</f>
        <v> </v>
      </c>
      <c r="P22" s="34" t="s">
        <v>8</v>
      </c>
      <c r="Q22" s="35" t="str">
        <f>$AM$26</f>
        <v> </v>
      </c>
      <c r="R22" s="33" t="str">
        <f>$Q$54</f>
        <v> </v>
      </c>
      <c r="S22" s="34" t="s">
        <v>8</v>
      </c>
      <c r="T22" s="35" t="str">
        <f>$O$54</f>
        <v> </v>
      </c>
      <c r="U22" s="33" t="str">
        <f>$Q$47</f>
        <v> </v>
      </c>
      <c r="V22" s="34" t="s">
        <v>8</v>
      </c>
      <c r="W22" s="35" t="str">
        <f>$O$47</f>
        <v> </v>
      </c>
      <c r="X22" s="33" t="str">
        <f>$Q$40</f>
        <v> </v>
      </c>
      <c r="Y22" s="34" t="s">
        <v>8</v>
      </c>
      <c r="Z22" s="35" t="str">
        <f>$O$40</f>
        <v> </v>
      </c>
      <c r="AA22" s="33" t="str">
        <f>$Q$33</f>
        <v> </v>
      </c>
      <c r="AB22" s="34" t="s">
        <v>8</v>
      </c>
      <c r="AC22" s="35" t="str">
        <f>$O$33</f>
        <v> </v>
      </c>
      <c r="AD22" s="30"/>
      <c r="AE22" s="53"/>
      <c r="AF22" s="32"/>
      <c r="AG22" s="54">
        <f>SUM(AA23,X23,U23,R23,O23,L23,I23,F23,C23)/2</f>
        <v>0</v>
      </c>
      <c r="AH22" s="34" t="s">
        <v>8</v>
      </c>
      <c r="AI22" s="55">
        <f>SUM(AC23,Z23,W23,T23,Q23,N23,K23,H23,E23)/2</f>
        <v>0</v>
      </c>
      <c r="AJ22" s="38">
        <f>SUM(AA22,X22,U22,R22,O22,L22,I22,F22,C22)</f>
        <v>0</v>
      </c>
      <c r="AK22" s="34" t="s">
        <v>8</v>
      </c>
      <c r="AL22" s="37">
        <f>SUM(AC22,Z22,W22,T22,Q22,N22,K22,H22,E22)</f>
        <v>0</v>
      </c>
      <c r="AM22" s="267"/>
      <c r="AN22" s="268"/>
      <c r="AO22" s="269"/>
    </row>
    <row r="23" spans="1:144" s="66" customFormat="1" ht="13.5" customHeight="1" thickBot="1">
      <c r="A23" s="41"/>
      <c r="B23" s="57" t="s">
        <v>14</v>
      </c>
      <c r="C23" s="17">
        <f>IF(C22&gt;E22,2,0)</f>
        <v>0</v>
      </c>
      <c r="D23" s="58"/>
      <c r="E23" s="18">
        <f>IF(E22&gt;C22,2,0)</f>
        <v>0</v>
      </c>
      <c r="F23" s="17">
        <f>IF(F22&gt;H22,2,0)</f>
        <v>0</v>
      </c>
      <c r="G23" s="58"/>
      <c r="H23" s="18">
        <f>IF(H22&gt;F22,2,0)</f>
        <v>0</v>
      </c>
      <c r="I23" s="17">
        <f>IF(I22&gt;K22,2,0)</f>
        <v>0</v>
      </c>
      <c r="J23" s="58"/>
      <c r="K23" s="18">
        <f>IF(K22&gt;I22,2,0)</f>
        <v>0</v>
      </c>
      <c r="L23" s="17">
        <f>IF(L22&gt;N22,2,0)</f>
        <v>0</v>
      </c>
      <c r="M23" s="58"/>
      <c r="N23" s="18">
        <f>IF(N22&gt;L22,2,0)</f>
        <v>0</v>
      </c>
      <c r="O23" s="17">
        <f>IF(O22&gt;Q22,2,0)</f>
        <v>0</v>
      </c>
      <c r="P23" s="58"/>
      <c r="Q23" s="18">
        <f>IF(Q22&gt;O22,2,0)</f>
        <v>0</v>
      </c>
      <c r="R23" s="17">
        <f>IF(R22&gt;T22,2,0)</f>
        <v>0</v>
      </c>
      <c r="S23" s="58"/>
      <c r="T23" s="18">
        <f>IF(T22&gt;R22,2,0)</f>
        <v>0</v>
      </c>
      <c r="U23" s="17">
        <f>IF(U22&gt;W22,2,0)</f>
        <v>0</v>
      </c>
      <c r="V23" s="58"/>
      <c r="W23" s="18">
        <f>IF(W22&gt;U22,2,0)</f>
        <v>0</v>
      </c>
      <c r="X23" s="17">
        <f>IF(X22&gt;Z22,2,0)</f>
        <v>0</v>
      </c>
      <c r="Y23" s="58"/>
      <c r="Z23" s="18">
        <f>IF(Z22&gt;X22,2,0)</f>
        <v>0</v>
      </c>
      <c r="AA23" s="17">
        <f>IF(AA22&gt;AC22,2,0)</f>
        <v>0</v>
      </c>
      <c r="AB23" s="58"/>
      <c r="AC23" s="18">
        <f>IF(AC22&gt;AA22,2,0)</f>
        <v>0</v>
      </c>
      <c r="AD23" s="42"/>
      <c r="AE23" s="59"/>
      <c r="AF23" s="65"/>
      <c r="AG23" s="63"/>
      <c r="AH23" s="48"/>
      <c r="AI23" s="64"/>
      <c r="AJ23" s="62"/>
      <c r="AK23" s="48"/>
      <c r="AL23" s="63"/>
      <c r="AM23" s="270"/>
      <c r="AN23" s="271"/>
      <c r="AO23" s="27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</row>
    <row r="24" spans="1:41" ht="16.5" customHeight="1" thickBo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8">
        <f>SUM(AG22,AG20,AG18,AG16,AG14,AG12,AG10,AG8,AG6,AG4)</f>
        <v>28</v>
      </c>
      <c r="AH24" s="69" t="s">
        <v>8</v>
      </c>
      <c r="AI24" s="70">
        <f>SUM(AI22,AI20,AI18,AI16,AI14,AI12,AI10,AI8,AI6,AI4)</f>
        <v>28</v>
      </c>
      <c r="AJ24" s="71">
        <f>SUM(AJ22,AJ20,AJ18,AJ16,AJ14,AJ12,AJ10,AJ8,AJ6,AJ4)</f>
        <v>129</v>
      </c>
      <c r="AK24" s="69" t="s">
        <v>8</v>
      </c>
      <c r="AL24" s="72">
        <f>SUM(AL22,AL20,AL18,AL16,AL14,AL12,AL10,AL8,AL6,AL4)</f>
        <v>129</v>
      </c>
      <c r="AM24" s="67"/>
      <c r="AN24" s="67"/>
      <c r="AO24" s="67"/>
    </row>
    <row r="25" spans="1:41" s="75" customFormat="1" ht="16.5" thickBot="1">
      <c r="A25" s="73" t="s">
        <v>124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3" t="s">
        <v>125</v>
      </c>
      <c r="S25" s="74"/>
      <c r="T25" s="74"/>
      <c r="U25" s="73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</row>
    <row r="26" spans="1:41" s="75" customFormat="1" ht="13.5" customHeight="1">
      <c r="A26" s="76" t="s">
        <v>105</v>
      </c>
      <c r="B26" s="77" t="str">
        <f>+B4</f>
        <v>TV Großvillars 1</v>
      </c>
      <c r="C26" s="78"/>
      <c r="D26" s="79" t="s">
        <v>112</v>
      </c>
      <c r="E26" s="80"/>
      <c r="F26" s="81" t="str">
        <f>+B22</f>
        <v>spielfrei</v>
      </c>
      <c r="G26" s="82"/>
      <c r="H26" s="82"/>
      <c r="I26" s="82"/>
      <c r="J26" s="82"/>
      <c r="K26" s="82"/>
      <c r="L26" s="82"/>
      <c r="M26" s="82"/>
      <c r="N26" s="82"/>
      <c r="O26" s="83" t="s">
        <v>14</v>
      </c>
      <c r="P26" s="84" t="s">
        <v>8</v>
      </c>
      <c r="Q26" s="85" t="s">
        <v>14</v>
      </c>
      <c r="R26" s="86" t="s">
        <v>126</v>
      </c>
      <c r="S26" s="87"/>
      <c r="T26" s="88"/>
      <c r="U26" s="81" t="str">
        <f>+B12</f>
        <v>TTF Ötisheim-E. 1</v>
      </c>
      <c r="V26" s="89"/>
      <c r="W26" s="82"/>
      <c r="X26" s="82"/>
      <c r="Y26" s="82"/>
      <c r="Z26" s="82"/>
      <c r="AA26" s="82"/>
      <c r="AB26" s="82"/>
      <c r="AC26" s="82"/>
      <c r="AD26" s="82"/>
      <c r="AE26" s="90" t="s">
        <v>112</v>
      </c>
      <c r="AF26" s="89"/>
      <c r="AG26" s="81" t="str">
        <f>+B22</f>
        <v>spielfrei</v>
      </c>
      <c r="AH26" s="82"/>
      <c r="AI26" s="82"/>
      <c r="AJ26" s="82"/>
      <c r="AK26" s="82"/>
      <c r="AL26" s="82"/>
      <c r="AM26" s="91" t="s">
        <v>14</v>
      </c>
      <c r="AN26" s="84" t="s">
        <v>8</v>
      </c>
      <c r="AO26" s="92" t="s">
        <v>14</v>
      </c>
    </row>
    <row r="27" spans="1:41" s="75" customFormat="1" ht="13.5" customHeight="1">
      <c r="A27" s="93" t="s">
        <v>106</v>
      </c>
      <c r="B27" s="94" t="str">
        <f>+B6</f>
        <v>TV Großvillars 2</v>
      </c>
      <c r="C27" s="95"/>
      <c r="D27" s="96" t="s">
        <v>112</v>
      </c>
      <c r="E27" s="95"/>
      <c r="F27" s="97" t="str">
        <f>+B20</f>
        <v>SpVgg Hirschlanden</v>
      </c>
      <c r="G27" s="98"/>
      <c r="H27" s="98"/>
      <c r="I27" s="98"/>
      <c r="J27" s="98"/>
      <c r="K27" s="98"/>
      <c r="L27" s="98"/>
      <c r="M27" s="98"/>
      <c r="N27" s="98"/>
      <c r="O27" s="99">
        <v>1</v>
      </c>
      <c r="P27" s="100" t="s">
        <v>8</v>
      </c>
      <c r="Q27" s="101">
        <v>4</v>
      </c>
      <c r="R27" s="102" t="s">
        <v>127</v>
      </c>
      <c r="S27" s="103"/>
      <c r="T27" s="104"/>
      <c r="U27" s="97" t="str">
        <f>+B10</f>
        <v>TV Großvillars 4</v>
      </c>
      <c r="V27" s="105"/>
      <c r="W27" s="98"/>
      <c r="X27" s="98"/>
      <c r="Y27" s="98"/>
      <c r="Z27" s="98"/>
      <c r="AA27" s="98"/>
      <c r="AB27" s="98"/>
      <c r="AC27" s="98"/>
      <c r="AD27" s="98"/>
      <c r="AE27" s="106" t="s">
        <v>112</v>
      </c>
      <c r="AF27" s="105"/>
      <c r="AG27" s="97" t="str">
        <f>+B14</f>
        <v>TTF Ötisheim-E. 2</v>
      </c>
      <c r="AH27" s="98"/>
      <c r="AI27" s="98"/>
      <c r="AJ27" s="98"/>
      <c r="AK27" s="98"/>
      <c r="AL27" s="98"/>
      <c r="AM27" s="107">
        <v>0</v>
      </c>
      <c r="AN27" s="100" t="s">
        <v>8</v>
      </c>
      <c r="AO27" s="108">
        <v>4</v>
      </c>
    </row>
    <row r="28" spans="1:41" s="75" customFormat="1" ht="13.5" customHeight="1">
      <c r="A28" s="93" t="s">
        <v>102</v>
      </c>
      <c r="B28" s="94" t="str">
        <f>+B8</f>
        <v>TV Großvillars 3</v>
      </c>
      <c r="C28" s="95"/>
      <c r="D28" s="96" t="s">
        <v>112</v>
      </c>
      <c r="E28" s="95"/>
      <c r="F28" s="97" t="str">
        <f>+B18</f>
        <v>SV Iptingen</v>
      </c>
      <c r="G28" s="98"/>
      <c r="H28" s="98"/>
      <c r="I28" s="98"/>
      <c r="J28" s="98"/>
      <c r="K28" s="98"/>
      <c r="L28" s="98"/>
      <c r="M28" s="98"/>
      <c r="N28" s="98"/>
      <c r="O28" s="99">
        <v>0</v>
      </c>
      <c r="P28" s="100" t="s">
        <v>8</v>
      </c>
      <c r="Q28" s="101">
        <v>4</v>
      </c>
      <c r="R28" s="102" t="s">
        <v>128</v>
      </c>
      <c r="S28" s="103"/>
      <c r="T28" s="104"/>
      <c r="U28" s="97" t="str">
        <f>+B8</f>
        <v>TV Großvillars 3</v>
      </c>
      <c r="V28" s="105"/>
      <c r="W28" s="98"/>
      <c r="X28" s="98"/>
      <c r="Y28" s="98"/>
      <c r="Z28" s="98"/>
      <c r="AA28" s="98"/>
      <c r="AB28" s="98"/>
      <c r="AC28" s="98"/>
      <c r="AD28" s="98"/>
      <c r="AE28" s="106" t="s">
        <v>112</v>
      </c>
      <c r="AF28" s="105"/>
      <c r="AG28" s="97" t="str">
        <f>+B16</f>
        <v>spielfrei</v>
      </c>
      <c r="AH28" s="98"/>
      <c r="AI28" s="98"/>
      <c r="AJ28" s="98"/>
      <c r="AK28" s="98"/>
      <c r="AL28" s="98"/>
      <c r="AM28" s="107" t="s">
        <v>14</v>
      </c>
      <c r="AN28" s="100" t="s">
        <v>8</v>
      </c>
      <c r="AO28" s="108" t="s">
        <v>14</v>
      </c>
    </row>
    <row r="29" spans="1:41" s="75" customFormat="1" ht="13.5" customHeight="1">
      <c r="A29" s="93" t="s">
        <v>101</v>
      </c>
      <c r="B29" s="94" t="str">
        <f>+B10</f>
        <v>TV Großvillars 4</v>
      </c>
      <c r="C29" s="95"/>
      <c r="D29" s="96" t="s">
        <v>112</v>
      </c>
      <c r="E29" s="95"/>
      <c r="F29" s="97" t="str">
        <f>+B16</f>
        <v>spielfrei</v>
      </c>
      <c r="G29" s="98"/>
      <c r="H29" s="98"/>
      <c r="I29" s="98"/>
      <c r="J29" s="98"/>
      <c r="K29" s="98"/>
      <c r="L29" s="98"/>
      <c r="M29" s="98"/>
      <c r="N29" s="98"/>
      <c r="O29" s="99" t="s">
        <v>14</v>
      </c>
      <c r="P29" s="100" t="s">
        <v>8</v>
      </c>
      <c r="Q29" s="101" t="s">
        <v>14</v>
      </c>
      <c r="R29" s="102" t="s">
        <v>100</v>
      </c>
      <c r="S29" s="103"/>
      <c r="T29" s="104"/>
      <c r="U29" s="97" t="str">
        <f>+B6</f>
        <v>TV Großvillars 2</v>
      </c>
      <c r="V29" s="105"/>
      <c r="W29" s="98"/>
      <c r="X29" s="98"/>
      <c r="Y29" s="98"/>
      <c r="Z29" s="98"/>
      <c r="AA29" s="98"/>
      <c r="AB29" s="98"/>
      <c r="AC29" s="98"/>
      <c r="AD29" s="98"/>
      <c r="AE29" s="106" t="s">
        <v>112</v>
      </c>
      <c r="AF29" s="105"/>
      <c r="AG29" s="97" t="str">
        <f>+B18</f>
        <v>SV Iptingen</v>
      </c>
      <c r="AH29" s="98"/>
      <c r="AI29" s="98"/>
      <c r="AJ29" s="98"/>
      <c r="AK29" s="98"/>
      <c r="AL29" s="98"/>
      <c r="AM29" s="107">
        <v>0</v>
      </c>
      <c r="AN29" s="100" t="s">
        <v>8</v>
      </c>
      <c r="AO29" s="108">
        <v>4</v>
      </c>
    </row>
    <row r="30" spans="1:41" s="75" customFormat="1" ht="13.5" customHeight="1" thickBot="1">
      <c r="A30" s="109" t="s">
        <v>40</v>
      </c>
      <c r="B30" s="209" t="str">
        <f>+B12</f>
        <v>TTF Ötisheim-E. 1</v>
      </c>
      <c r="C30" s="210"/>
      <c r="D30" s="112" t="s">
        <v>112</v>
      </c>
      <c r="E30" s="210"/>
      <c r="F30" s="211" t="str">
        <f>+B14</f>
        <v>TTF Ötisheim-E. 2</v>
      </c>
      <c r="G30" s="212"/>
      <c r="H30" s="212"/>
      <c r="I30" s="212"/>
      <c r="J30" s="212"/>
      <c r="K30" s="212"/>
      <c r="L30" s="212"/>
      <c r="M30" s="212"/>
      <c r="N30" s="212"/>
      <c r="O30" s="115">
        <v>4</v>
      </c>
      <c r="P30" s="116" t="s">
        <v>8</v>
      </c>
      <c r="Q30" s="117">
        <v>0</v>
      </c>
      <c r="R30" s="118" t="s">
        <v>129</v>
      </c>
      <c r="S30" s="119"/>
      <c r="T30" s="120"/>
      <c r="U30" s="113" t="str">
        <f>+B4</f>
        <v>TV Großvillars 1</v>
      </c>
      <c r="V30" s="121"/>
      <c r="W30" s="114"/>
      <c r="X30" s="114"/>
      <c r="Y30" s="114"/>
      <c r="Z30" s="114"/>
      <c r="AA30" s="114"/>
      <c r="AB30" s="114"/>
      <c r="AC30" s="114"/>
      <c r="AD30" s="114"/>
      <c r="AE30" s="122" t="s">
        <v>112</v>
      </c>
      <c r="AF30" s="121"/>
      <c r="AG30" s="113" t="str">
        <f>+B20</f>
        <v>SpVgg Hirschlanden</v>
      </c>
      <c r="AH30" s="114"/>
      <c r="AI30" s="114"/>
      <c r="AJ30" s="114"/>
      <c r="AK30" s="114"/>
      <c r="AL30" s="114"/>
      <c r="AM30" s="123">
        <v>4</v>
      </c>
      <c r="AN30" s="116" t="s">
        <v>8</v>
      </c>
      <c r="AO30" s="124">
        <v>0</v>
      </c>
    </row>
    <row r="31" spans="1:41" s="75" customFormat="1" ht="4.5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67"/>
      <c r="AN31" s="126"/>
      <c r="AO31" s="67"/>
    </row>
    <row r="32" spans="1:41" s="75" customFormat="1" ht="13.5" customHeight="1" thickBot="1">
      <c r="A32" s="127" t="s">
        <v>130</v>
      </c>
      <c r="R32" s="73" t="s">
        <v>131</v>
      </c>
      <c r="S32" s="74"/>
      <c r="T32" s="74"/>
      <c r="U32" s="73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1:41" s="75" customFormat="1" ht="13.5" customHeight="1">
      <c r="A33" s="128" t="s">
        <v>132</v>
      </c>
      <c r="B33" s="129" t="str">
        <f>+B20</f>
        <v>SpVgg Hirschlanden</v>
      </c>
      <c r="C33" s="82"/>
      <c r="D33" s="90" t="s">
        <v>112</v>
      </c>
      <c r="E33" s="82"/>
      <c r="F33" s="81" t="str">
        <f>+B22</f>
        <v>spielfrei</v>
      </c>
      <c r="G33" s="82"/>
      <c r="H33" s="82"/>
      <c r="I33" s="82"/>
      <c r="J33" s="82"/>
      <c r="K33" s="82"/>
      <c r="L33" s="82"/>
      <c r="M33" s="82"/>
      <c r="N33" s="82"/>
      <c r="O33" s="91" t="s">
        <v>14</v>
      </c>
      <c r="P33" s="84" t="s">
        <v>8</v>
      </c>
      <c r="Q33" s="130" t="s">
        <v>14</v>
      </c>
      <c r="R33" s="86" t="s">
        <v>133</v>
      </c>
      <c r="S33" s="82"/>
      <c r="T33" s="88"/>
      <c r="U33" s="81" t="str">
        <f>+B10</f>
        <v>TV Großvillars 4</v>
      </c>
      <c r="V33" s="82"/>
      <c r="W33" s="82"/>
      <c r="X33" s="82"/>
      <c r="Y33" s="82"/>
      <c r="Z33" s="82"/>
      <c r="AA33" s="82"/>
      <c r="AB33" s="82"/>
      <c r="AC33" s="82"/>
      <c r="AD33" s="82"/>
      <c r="AE33" s="90" t="s">
        <v>112</v>
      </c>
      <c r="AF33" s="89"/>
      <c r="AG33" s="81" t="str">
        <f>+B22</f>
        <v>spielfrei</v>
      </c>
      <c r="AH33" s="82"/>
      <c r="AI33" s="82"/>
      <c r="AJ33" s="82"/>
      <c r="AK33" s="82"/>
      <c r="AL33" s="82"/>
      <c r="AM33" s="91" t="s">
        <v>14</v>
      </c>
      <c r="AN33" s="84" t="s">
        <v>8</v>
      </c>
      <c r="AO33" s="92" t="s">
        <v>14</v>
      </c>
    </row>
    <row r="34" spans="1:41" s="75" customFormat="1" ht="13.5" customHeight="1">
      <c r="A34" s="131" t="s">
        <v>98</v>
      </c>
      <c r="B34" s="132" t="str">
        <f>+B4</f>
        <v>TV Großvillars 1</v>
      </c>
      <c r="C34" s="133"/>
      <c r="D34" s="134" t="s">
        <v>112</v>
      </c>
      <c r="E34" s="133"/>
      <c r="F34" s="135" t="str">
        <f>+B18</f>
        <v>SV Iptingen</v>
      </c>
      <c r="G34" s="133"/>
      <c r="H34" s="133"/>
      <c r="I34" s="133"/>
      <c r="J34" s="133"/>
      <c r="K34" s="133"/>
      <c r="L34" s="133"/>
      <c r="M34" s="133"/>
      <c r="N34" s="133"/>
      <c r="O34" s="136">
        <v>4</v>
      </c>
      <c r="P34" s="137" t="s">
        <v>8</v>
      </c>
      <c r="Q34" s="138">
        <v>0</v>
      </c>
      <c r="R34" s="102" t="s">
        <v>134</v>
      </c>
      <c r="S34" s="133"/>
      <c r="T34" s="104"/>
      <c r="U34" s="97" t="str">
        <f>+B8</f>
        <v>TV Großvillars 3</v>
      </c>
      <c r="V34" s="98"/>
      <c r="W34" s="98"/>
      <c r="X34" s="98"/>
      <c r="Y34" s="98"/>
      <c r="Z34" s="98"/>
      <c r="AA34" s="98"/>
      <c r="AB34" s="98"/>
      <c r="AC34" s="98"/>
      <c r="AD34" s="98"/>
      <c r="AE34" s="106" t="s">
        <v>112</v>
      </c>
      <c r="AF34" s="105"/>
      <c r="AG34" s="97" t="str">
        <f>+B12</f>
        <v>TTF Ötisheim-E. 1</v>
      </c>
      <c r="AH34" s="98"/>
      <c r="AI34" s="98"/>
      <c r="AJ34" s="98"/>
      <c r="AK34" s="98"/>
      <c r="AL34" s="98"/>
      <c r="AM34" s="107">
        <v>0</v>
      </c>
      <c r="AN34" s="100" t="s">
        <v>8</v>
      </c>
      <c r="AO34" s="108">
        <v>4</v>
      </c>
    </row>
    <row r="35" spans="1:41" s="75" customFormat="1" ht="13.5" customHeight="1">
      <c r="A35" s="131" t="s">
        <v>99</v>
      </c>
      <c r="B35" s="132" t="str">
        <f>+B6</f>
        <v>TV Großvillars 2</v>
      </c>
      <c r="C35" s="133"/>
      <c r="D35" s="134" t="s">
        <v>112</v>
      </c>
      <c r="E35" s="133"/>
      <c r="F35" s="135" t="str">
        <f>+B16</f>
        <v>spielfrei</v>
      </c>
      <c r="G35" s="133"/>
      <c r="H35" s="133"/>
      <c r="I35" s="133"/>
      <c r="J35" s="133"/>
      <c r="K35" s="133"/>
      <c r="L35" s="133"/>
      <c r="M35" s="133"/>
      <c r="N35" s="133"/>
      <c r="O35" s="136" t="s">
        <v>14</v>
      </c>
      <c r="P35" s="137" t="s">
        <v>8</v>
      </c>
      <c r="Q35" s="138" t="s">
        <v>14</v>
      </c>
      <c r="R35" s="102" t="s">
        <v>135</v>
      </c>
      <c r="S35" s="133"/>
      <c r="T35" s="104"/>
      <c r="U35" s="97" t="str">
        <f>+B6</f>
        <v>TV Großvillars 2</v>
      </c>
      <c r="V35" s="98"/>
      <c r="W35" s="98"/>
      <c r="X35" s="98"/>
      <c r="Y35" s="98"/>
      <c r="Z35" s="98"/>
      <c r="AA35" s="98"/>
      <c r="AB35" s="98"/>
      <c r="AC35" s="98"/>
      <c r="AD35" s="98"/>
      <c r="AE35" s="106" t="s">
        <v>112</v>
      </c>
      <c r="AF35" s="105"/>
      <c r="AG35" s="97" t="str">
        <f>+B14</f>
        <v>TTF Ötisheim-E. 2</v>
      </c>
      <c r="AH35" s="98"/>
      <c r="AI35" s="98"/>
      <c r="AJ35" s="98"/>
      <c r="AK35" s="98"/>
      <c r="AL35" s="98"/>
      <c r="AM35" s="107">
        <v>4</v>
      </c>
      <c r="AN35" s="100" t="s">
        <v>8</v>
      </c>
      <c r="AO35" s="108">
        <v>3</v>
      </c>
    </row>
    <row r="36" spans="1:41" s="75" customFormat="1" ht="13.5" customHeight="1">
      <c r="A36" s="131" t="s">
        <v>39</v>
      </c>
      <c r="B36" s="132" t="str">
        <f>+B8</f>
        <v>TV Großvillars 3</v>
      </c>
      <c r="C36" s="133"/>
      <c r="D36" s="134" t="s">
        <v>112</v>
      </c>
      <c r="E36" s="133"/>
      <c r="F36" s="135" t="str">
        <f>+B14</f>
        <v>TTF Ötisheim-E. 2</v>
      </c>
      <c r="G36" s="133"/>
      <c r="H36" s="133"/>
      <c r="I36" s="133"/>
      <c r="J36" s="133"/>
      <c r="K36" s="133"/>
      <c r="L36" s="133"/>
      <c r="M36" s="133"/>
      <c r="N36" s="133"/>
      <c r="O36" s="136">
        <v>1</v>
      </c>
      <c r="P36" s="137" t="s">
        <v>8</v>
      </c>
      <c r="Q36" s="138">
        <v>4</v>
      </c>
      <c r="R36" s="102" t="s">
        <v>136</v>
      </c>
      <c r="S36" s="133"/>
      <c r="T36" s="104"/>
      <c r="U36" s="97" t="str">
        <f>+B4</f>
        <v>TV Großvillars 1</v>
      </c>
      <c r="V36" s="98"/>
      <c r="W36" s="98"/>
      <c r="X36" s="98"/>
      <c r="Y36" s="98"/>
      <c r="Z36" s="98"/>
      <c r="AA36" s="98"/>
      <c r="AB36" s="98"/>
      <c r="AC36" s="98"/>
      <c r="AD36" s="98"/>
      <c r="AE36" s="106" t="s">
        <v>112</v>
      </c>
      <c r="AF36" s="105"/>
      <c r="AG36" s="97" t="str">
        <f>+B16</f>
        <v>spielfrei</v>
      </c>
      <c r="AH36" s="98"/>
      <c r="AI36" s="98"/>
      <c r="AJ36" s="98"/>
      <c r="AK36" s="98"/>
      <c r="AL36" s="98"/>
      <c r="AM36" s="107" t="s">
        <v>14</v>
      </c>
      <c r="AN36" s="100" t="s">
        <v>8</v>
      </c>
      <c r="AO36" s="108" t="s">
        <v>14</v>
      </c>
    </row>
    <row r="37" spans="1:41" s="75" customFormat="1" ht="13.5" customHeight="1" thickBot="1">
      <c r="A37" s="139" t="s">
        <v>3</v>
      </c>
      <c r="B37" s="213" t="str">
        <f>+B10</f>
        <v>TV Großvillars 4</v>
      </c>
      <c r="C37" s="214"/>
      <c r="D37" s="215" t="s">
        <v>112</v>
      </c>
      <c r="E37" s="214"/>
      <c r="F37" s="216" t="str">
        <f>+B12</f>
        <v>TTF Ötisheim-E. 1</v>
      </c>
      <c r="G37" s="214"/>
      <c r="H37" s="214"/>
      <c r="I37" s="214"/>
      <c r="J37" s="214"/>
      <c r="K37" s="214"/>
      <c r="L37" s="214"/>
      <c r="M37" s="214"/>
      <c r="N37" s="214"/>
      <c r="O37" s="142">
        <v>0</v>
      </c>
      <c r="P37" s="64" t="s">
        <v>8</v>
      </c>
      <c r="Q37" s="143">
        <v>4</v>
      </c>
      <c r="R37" s="118" t="s">
        <v>137</v>
      </c>
      <c r="S37" s="74"/>
      <c r="T37" s="120"/>
      <c r="U37" s="113" t="str">
        <f>+B18</f>
        <v>SV Iptingen</v>
      </c>
      <c r="V37" s="114"/>
      <c r="W37" s="114"/>
      <c r="X37" s="114"/>
      <c r="Y37" s="114"/>
      <c r="Z37" s="114"/>
      <c r="AA37" s="114"/>
      <c r="AB37" s="114"/>
      <c r="AC37" s="114"/>
      <c r="AD37" s="114"/>
      <c r="AE37" s="122" t="s">
        <v>112</v>
      </c>
      <c r="AF37" s="121"/>
      <c r="AG37" s="113" t="str">
        <f>+B20</f>
        <v>SpVgg Hirschlanden</v>
      </c>
      <c r="AH37" s="114"/>
      <c r="AI37" s="114"/>
      <c r="AJ37" s="114"/>
      <c r="AK37" s="114"/>
      <c r="AL37" s="114"/>
      <c r="AM37" s="123">
        <v>4</v>
      </c>
      <c r="AN37" s="116" t="s">
        <v>8</v>
      </c>
      <c r="AO37" s="124">
        <v>1</v>
      </c>
    </row>
    <row r="38" spans="1:41" s="75" customFormat="1" ht="4.5" customHeight="1">
      <c r="A38" s="144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145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67"/>
      <c r="AN38" s="126"/>
      <c r="AO38" s="67"/>
    </row>
    <row r="39" spans="1:38" s="75" customFormat="1" ht="13.5" customHeight="1" thickBot="1">
      <c r="A39" s="127" t="s">
        <v>138</v>
      </c>
      <c r="R39" s="73" t="s">
        <v>139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</row>
    <row r="40" spans="1:41" s="75" customFormat="1" ht="13.5" customHeight="1">
      <c r="A40" s="128" t="s">
        <v>140</v>
      </c>
      <c r="B40" s="129" t="str">
        <f>+B18</f>
        <v>SV Iptingen</v>
      </c>
      <c r="C40" s="82"/>
      <c r="D40" s="90" t="s">
        <v>112</v>
      </c>
      <c r="E40" s="82"/>
      <c r="F40" s="81" t="str">
        <f>+B22</f>
        <v>spielfrei</v>
      </c>
      <c r="G40" s="82"/>
      <c r="H40" s="82"/>
      <c r="I40" s="82"/>
      <c r="J40" s="82"/>
      <c r="K40" s="82"/>
      <c r="L40" s="82"/>
      <c r="M40" s="82"/>
      <c r="N40" s="82"/>
      <c r="O40" s="91" t="s">
        <v>14</v>
      </c>
      <c r="P40" s="84" t="s">
        <v>8</v>
      </c>
      <c r="Q40" s="130" t="s">
        <v>14</v>
      </c>
      <c r="R40" s="76" t="s">
        <v>141</v>
      </c>
      <c r="S40" s="133"/>
      <c r="T40" s="133"/>
      <c r="U40" s="146" t="str">
        <f>+B8</f>
        <v>TV Großvillars 3</v>
      </c>
      <c r="V40" s="78"/>
      <c r="W40" s="133"/>
      <c r="X40" s="78"/>
      <c r="Y40" s="82"/>
      <c r="Z40" s="82"/>
      <c r="AA40" s="82"/>
      <c r="AB40" s="82"/>
      <c r="AC40" s="82"/>
      <c r="AD40" s="82"/>
      <c r="AE40" s="79" t="s">
        <v>112</v>
      </c>
      <c r="AF40" s="133"/>
      <c r="AG40" s="81" t="str">
        <f>+B22</f>
        <v>spielfrei</v>
      </c>
      <c r="AH40" s="133"/>
      <c r="AI40" s="133"/>
      <c r="AJ40" s="133"/>
      <c r="AK40" s="133"/>
      <c r="AL40" s="133"/>
      <c r="AM40" s="83" t="s">
        <v>14</v>
      </c>
      <c r="AN40" s="84" t="s">
        <v>8</v>
      </c>
      <c r="AO40" s="147" t="s">
        <v>14</v>
      </c>
    </row>
    <row r="41" spans="1:41" s="75" customFormat="1" ht="13.5" customHeight="1">
      <c r="A41" s="131" t="s">
        <v>142</v>
      </c>
      <c r="B41" s="132" t="str">
        <f>+B16</f>
        <v>spielfrei</v>
      </c>
      <c r="C41" s="133"/>
      <c r="D41" s="134" t="s">
        <v>112</v>
      </c>
      <c r="E41" s="133"/>
      <c r="F41" s="135" t="str">
        <f>+B20</f>
        <v>SpVgg Hirschlanden</v>
      </c>
      <c r="G41" s="133"/>
      <c r="H41" s="133"/>
      <c r="I41" s="133"/>
      <c r="J41" s="133"/>
      <c r="K41" s="133"/>
      <c r="L41" s="133"/>
      <c r="M41" s="133"/>
      <c r="N41" s="133"/>
      <c r="O41" s="136" t="s">
        <v>14</v>
      </c>
      <c r="P41" s="137" t="s">
        <v>8</v>
      </c>
      <c r="Q41" s="138" t="s">
        <v>14</v>
      </c>
      <c r="R41" s="148" t="s">
        <v>143</v>
      </c>
      <c r="S41" s="133"/>
      <c r="T41" s="133"/>
      <c r="U41" s="149" t="str">
        <f>+B6</f>
        <v>TV Großvillars 2</v>
      </c>
      <c r="V41" s="150"/>
      <c r="W41" s="133"/>
      <c r="X41" s="150"/>
      <c r="Y41" s="133"/>
      <c r="Z41" s="133"/>
      <c r="AA41" s="133"/>
      <c r="AB41" s="133"/>
      <c r="AC41" s="133"/>
      <c r="AD41" s="133"/>
      <c r="AE41" s="151" t="s">
        <v>112</v>
      </c>
      <c r="AF41" s="133"/>
      <c r="AG41" s="135" t="str">
        <f>+B10</f>
        <v>TV Großvillars 4</v>
      </c>
      <c r="AH41" s="133"/>
      <c r="AI41" s="133"/>
      <c r="AJ41" s="133"/>
      <c r="AK41" s="133"/>
      <c r="AL41" s="133"/>
      <c r="AM41" s="152">
        <v>4</v>
      </c>
      <c r="AN41" s="137" t="s">
        <v>8</v>
      </c>
      <c r="AO41" s="153">
        <v>0</v>
      </c>
    </row>
    <row r="42" spans="1:41" s="75" customFormat="1" ht="13.5" customHeight="1">
      <c r="A42" s="131" t="s">
        <v>38</v>
      </c>
      <c r="B42" s="132" t="str">
        <f>+B4</f>
        <v>TV Großvillars 1</v>
      </c>
      <c r="C42" s="133"/>
      <c r="D42" s="134" t="s">
        <v>112</v>
      </c>
      <c r="E42" s="133"/>
      <c r="F42" s="135" t="str">
        <f>+B14</f>
        <v>TTF Ötisheim-E. 2</v>
      </c>
      <c r="G42" s="133"/>
      <c r="H42" s="133"/>
      <c r="I42" s="133"/>
      <c r="J42" s="133"/>
      <c r="K42" s="133"/>
      <c r="L42" s="133"/>
      <c r="M42" s="133"/>
      <c r="N42" s="133"/>
      <c r="O42" s="136">
        <v>4</v>
      </c>
      <c r="P42" s="137" t="s">
        <v>8</v>
      </c>
      <c r="Q42" s="138">
        <v>0</v>
      </c>
      <c r="R42" s="148" t="s">
        <v>144</v>
      </c>
      <c r="S42" s="133"/>
      <c r="T42" s="133"/>
      <c r="U42" s="149" t="str">
        <f>+B4</f>
        <v>TV Großvillars 1</v>
      </c>
      <c r="V42" s="150"/>
      <c r="W42" s="133"/>
      <c r="X42" s="150"/>
      <c r="Y42" s="133"/>
      <c r="Z42" s="133"/>
      <c r="AA42" s="133"/>
      <c r="AB42" s="133"/>
      <c r="AC42" s="133"/>
      <c r="AD42" s="133"/>
      <c r="AE42" s="151" t="s">
        <v>112</v>
      </c>
      <c r="AF42" s="133"/>
      <c r="AG42" s="135" t="str">
        <f>+B12</f>
        <v>TTF Ötisheim-E. 1</v>
      </c>
      <c r="AH42" s="133"/>
      <c r="AI42" s="133"/>
      <c r="AJ42" s="133"/>
      <c r="AK42" s="133"/>
      <c r="AL42" s="133"/>
      <c r="AM42" s="152">
        <v>1</v>
      </c>
      <c r="AN42" s="137" t="s">
        <v>8</v>
      </c>
      <c r="AO42" s="153">
        <v>4</v>
      </c>
    </row>
    <row r="43" spans="1:41" s="75" customFormat="1" ht="13.5" customHeight="1">
      <c r="A43" s="131" t="s">
        <v>16</v>
      </c>
      <c r="B43" s="132" t="str">
        <f>+B6</f>
        <v>TV Großvillars 2</v>
      </c>
      <c r="C43" s="133"/>
      <c r="D43" s="134" t="s">
        <v>112</v>
      </c>
      <c r="E43" s="133"/>
      <c r="F43" s="135" t="str">
        <f>+B12</f>
        <v>TTF Ötisheim-E. 1</v>
      </c>
      <c r="G43" s="133"/>
      <c r="H43" s="133"/>
      <c r="I43" s="133"/>
      <c r="J43" s="133"/>
      <c r="K43" s="133"/>
      <c r="L43" s="133"/>
      <c r="M43" s="133"/>
      <c r="N43" s="133"/>
      <c r="O43" s="136">
        <v>0</v>
      </c>
      <c r="P43" s="137" t="s">
        <v>8</v>
      </c>
      <c r="Q43" s="138">
        <v>4</v>
      </c>
      <c r="R43" s="148" t="s">
        <v>145</v>
      </c>
      <c r="S43" s="133"/>
      <c r="T43" s="133"/>
      <c r="U43" s="149" t="str">
        <f>+B14</f>
        <v>TTF Ötisheim-E. 2</v>
      </c>
      <c r="V43" s="150"/>
      <c r="W43" s="133"/>
      <c r="X43" s="150"/>
      <c r="Y43" s="133"/>
      <c r="Z43" s="133"/>
      <c r="AA43" s="133"/>
      <c r="AB43" s="133"/>
      <c r="AC43" s="133"/>
      <c r="AD43" s="133"/>
      <c r="AE43" s="151" t="s">
        <v>112</v>
      </c>
      <c r="AF43" s="133"/>
      <c r="AG43" s="135" t="str">
        <f>+B20</f>
        <v>SpVgg Hirschlanden</v>
      </c>
      <c r="AH43" s="133"/>
      <c r="AI43" s="133"/>
      <c r="AJ43" s="133"/>
      <c r="AK43" s="133"/>
      <c r="AL43" s="133"/>
      <c r="AM43" s="152">
        <v>2</v>
      </c>
      <c r="AN43" s="137" t="s">
        <v>8</v>
      </c>
      <c r="AO43" s="153">
        <v>4</v>
      </c>
    </row>
    <row r="44" spans="1:41" s="75" customFormat="1" ht="13.5" customHeight="1" thickBot="1">
      <c r="A44" s="139" t="s">
        <v>2</v>
      </c>
      <c r="B44" s="140" t="str">
        <f>+B8</f>
        <v>TV Großvillars 3</v>
      </c>
      <c r="C44" s="74"/>
      <c r="D44" s="48" t="s">
        <v>112</v>
      </c>
      <c r="E44" s="74"/>
      <c r="F44" s="141" t="str">
        <f>+B10</f>
        <v>TV Großvillars 4</v>
      </c>
      <c r="G44" s="74"/>
      <c r="H44" s="74"/>
      <c r="I44" s="74"/>
      <c r="J44" s="74"/>
      <c r="K44" s="74"/>
      <c r="L44" s="74"/>
      <c r="M44" s="74"/>
      <c r="N44" s="74"/>
      <c r="O44" s="142">
        <v>4</v>
      </c>
      <c r="P44" s="64" t="s">
        <v>8</v>
      </c>
      <c r="Q44" s="143">
        <v>0</v>
      </c>
      <c r="R44" s="148" t="s">
        <v>146</v>
      </c>
      <c r="S44" s="133"/>
      <c r="T44" s="133"/>
      <c r="U44" s="149" t="str">
        <f>+B16</f>
        <v>spielfrei</v>
      </c>
      <c r="V44" s="150"/>
      <c r="W44" s="133"/>
      <c r="X44" s="150"/>
      <c r="Y44" s="133"/>
      <c r="Z44" s="133"/>
      <c r="AA44" s="133"/>
      <c r="AB44" s="133"/>
      <c r="AC44" s="133"/>
      <c r="AD44" s="133"/>
      <c r="AE44" s="151" t="s">
        <v>112</v>
      </c>
      <c r="AF44" s="133"/>
      <c r="AG44" s="135" t="str">
        <f>+B18</f>
        <v>SV Iptingen</v>
      </c>
      <c r="AH44" s="133"/>
      <c r="AI44" s="133"/>
      <c r="AJ44" s="133"/>
      <c r="AK44" s="133"/>
      <c r="AL44" s="133"/>
      <c r="AM44" s="152" t="s">
        <v>14</v>
      </c>
      <c r="AN44" s="137" t="s">
        <v>8</v>
      </c>
      <c r="AO44" s="153" t="s">
        <v>14</v>
      </c>
    </row>
    <row r="45" spans="1:41" s="75" customFormat="1" ht="4.5" customHeight="1">
      <c r="A45" s="144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54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</row>
    <row r="46" spans="1:41" s="75" customFormat="1" ht="13.5" customHeight="1" thickBot="1">
      <c r="A46" s="73" t="s">
        <v>147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27" t="s">
        <v>148</v>
      </c>
      <c r="AO46" s="75" t="s">
        <v>14</v>
      </c>
    </row>
    <row r="47" spans="1:41" s="75" customFormat="1" ht="13.5" customHeight="1">
      <c r="A47" s="76" t="s">
        <v>149</v>
      </c>
      <c r="B47" s="77" t="str">
        <f>+B16</f>
        <v>spielfrei</v>
      </c>
      <c r="C47" s="78"/>
      <c r="D47" s="79" t="s">
        <v>112</v>
      </c>
      <c r="E47" s="80"/>
      <c r="F47" s="81" t="str">
        <f>$B$22</f>
        <v>spielfrei</v>
      </c>
      <c r="G47" s="82"/>
      <c r="H47" s="82"/>
      <c r="I47" s="82"/>
      <c r="J47" s="82"/>
      <c r="K47" s="82"/>
      <c r="L47" s="82"/>
      <c r="M47" s="82"/>
      <c r="N47" s="82"/>
      <c r="O47" s="83" t="s">
        <v>14</v>
      </c>
      <c r="P47" s="84" t="s">
        <v>8</v>
      </c>
      <c r="Q47" s="85" t="s">
        <v>14</v>
      </c>
      <c r="R47" s="76" t="s">
        <v>107</v>
      </c>
      <c r="S47" s="82"/>
      <c r="T47" s="82"/>
      <c r="U47" s="77" t="str">
        <f>+B6</f>
        <v>TV Großvillars 2</v>
      </c>
      <c r="V47" s="82"/>
      <c r="W47" s="82"/>
      <c r="X47" s="82"/>
      <c r="Y47" s="82"/>
      <c r="Z47" s="82"/>
      <c r="AA47" s="82"/>
      <c r="AB47" s="82"/>
      <c r="AC47" s="82"/>
      <c r="AD47" s="82"/>
      <c r="AE47" s="79" t="s">
        <v>112</v>
      </c>
      <c r="AF47" s="82"/>
      <c r="AG47" s="81" t="str">
        <f>+B22</f>
        <v>spielfrei</v>
      </c>
      <c r="AH47" s="82"/>
      <c r="AI47" s="82"/>
      <c r="AJ47" s="82"/>
      <c r="AK47" s="82"/>
      <c r="AL47" s="82"/>
      <c r="AM47" s="83" t="s">
        <v>14</v>
      </c>
      <c r="AN47" s="84" t="s">
        <v>8</v>
      </c>
      <c r="AO47" s="147" t="s">
        <v>14</v>
      </c>
    </row>
    <row r="48" spans="1:41" s="75" customFormat="1" ht="13.5" customHeight="1">
      <c r="A48" s="93" t="s">
        <v>150</v>
      </c>
      <c r="B48" s="94" t="str">
        <f>+B14</f>
        <v>TTF Ötisheim-E. 2</v>
      </c>
      <c r="C48" s="95"/>
      <c r="D48" s="96" t="s">
        <v>112</v>
      </c>
      <c r="E48" s="95"/>
      <c r="F48" s="97" t="str">
        <f>+B18</f>
        <v>SV Iptingen</v>
      </c>
      <c r="G48" s="98"/>
      <c r="H48" s="98"/>
      <c r="I48" s="98"/>
      <c r="J48" s="98"/>
      <c r="K48" s="98"/>
      <c r="L48" s="98"/>
      <c r="M48" s="98"/>
      <c r="N48" s="98"/>
      <c r="O48" s="99">
        <v>3</v>
      </c>
      <c r="P48" s="100" t="s">
        <v>8</v>
      </c>
      <c r="Q48" s="101">
        <v>4</v>
      </c>
      <c r="R48" s="148" t="s">
        <v>151</v>
      </c>
      <c r="S48" s="133"/>
      <c r="T48" s="133"/>
      <c r="U48" s="155" t="str">
        <f>+B4</f>
        <v>TV Großvillars 1</v>
      </c>
      <c r="V48" s="133"/>
      <c r="W48" s="133"/>
      <c r="X48" s="133"/>
      <c r="Y48" s="133"/>
      <c r="Z48" s="133"/>
      <c r="AA48" s="133"/>
      <c r="AB48" s="133"/>
      <c r="AC48" s="133"/>
      <c r="AD48" s="133"/>
      <c r="AE48" s="151" t="s">
        <v>112</v>
      </c>
      <c r="AF48" s="133"/>
      <c r="AG48" s="135" t="str">
        <f>+B8</f>
        <v>TV Großvillars 3</v>
      </c>
      <c r="AH48" s="133"/>
      <c r="AI48" s="133"/>
      <c r="AJ48" s="133"/>
      <c r="AK48" s="133"/>
      <c r="AL48" s="133"/>
      <c r="AM48" s="152">
        <v>4</v>
      </c>
      <c r="AN48" s="137" t="s">
        <v>8</v>
      </c>
      <c r="AO48" s="153">
        <v>0</v>
      </c>
    </row>
    <row r="49" spans="1:41" s="75" customFormat="1" ht="13.5" customHeight="1">
      <c r="A49" s="93" t="s">
        <v>152</v>
      </c>
      <c r="B49" s="94" t="str">
        <f>+B12</f>
        <v>TTF Ötisheim-E. 1</v>
      </c>
      <c r="C49" s="95"/>
      <c r="D49" s="96" t="s">
        <v>112</v>
      </c>
      <c r="E49" s="95"/>
      <c r="F49" s="97" t="str">
        <f>+B20</f>
        <v>SpVgg Hirschlanden</v>
      </c>
      <c r="G49" s="98"/>
      <c r="H49" s="98"/>
      <c r="I49" s="98"/>
      <c r="J49" s="98"/>
      <c r="K49" s="98"/>
      <c r="L49" s="98"/>
      <c r="M49" s="98"/>
      <c r="N49" s="98"/>
      <c r="O49" s="99">
        <v>4</v>
      </c>
      <c r="P49" s="100" t="s">
        <v>8</v>
      </c>
      <c r="Q49" s="101">
        <v>1</v>
      </c>
      <c r="R49" s="148" t="s">
        <v>109</v>
      </c>
      <c r="S49" s="133"/>
      <c r="T49" s="133"/>
      <c r="U49" s="155" t="str">
        <f>+B10</f>
        <v>TV Großvillars 4</v>
      </c>
      <c r="V49" s="133"/>
      <c r="W49" s="133"/>
      <c r="X49" s="133"/>
      <c r="Y49" s="133"/>
      <c r="Z49" s="133"/>
      <c r="AA49" s="133"/>
      <c r="AB49" s="133"/>
      <c r="AC49" s="133"/>
      <c r="AD49" s="133"/>
      <c r="AE49" s="151" t="s">
        <v>112</v>
      </c>
      <c r="AF49" s="133"/>
      <c r="AG49" s="135" t="str">
        <f>+B20</f>
        <v>SpVgg Hirschlanden</v>
      </c>
      <c r="AH49" s="133"/>
      <c r="AI49" s="133"/>
      <c r="AJ49" s="133"/>
      <c r="AK49" s="133"/>
      <c r="AL49" s="133"/>
      <c r="AM49" s="152">
        <v>0</v>
      </c>
      <c r="AN49" s="137" t="s">
        <v>8</v>
      </c>
      <c r="AO49" s="153">
        <v>4</v>
      </c>
    </row>
    <row r="50" spans="1:41" s="75" customFormat="1" ht="13.5" customHeight="1">
      <c r="A50" s="93" t="s">
        <v>4</v>
      </c>
      <c r="B50" s="94" t="str">
        <f>+B6</f>
        <v>TV Großvillars 2</v>
      </c>
      <c r="C50" s="95"/>
      <c r="D50" s="96" t="s">
        <v>112</v>
      </c>
      <c r="E50" s="95"/>
      <c r="F50" s="97" t="str">
        <f>+B8</f>
        <v>TV Großvillars 3</v>
      </c>
      <c r="G50" s="98"/>
      <c r="H50" s="98"/>
      <c r="I50" s="98"/>
      <c r="J50" s="98"/>
      <c r="K50" s="98"/>
      <c r="L50" s="98"/>
      <c r="M50" s="98"/>
      <c r="N50" s="98"/>
      <c r="O50" s="99">
        <v>4</v>
      </c>
      <c r="P50" s="100" t="s">
        <v>8</v>
      </c>
      <c r="Q50" s="101">
        <v>1</v>
      </c>
      <c r="R50" s="148" t="s">
        <v>108</v>
      </c>
      <c r="S50" s="133"/>
      <c r="T50" s="133"/>
      <c r="U50" s="219" t="str">
        <f>+B12</f>
        <v>TTF Ötisheim-E. 1</v>
      </c>
      <c r="V50" s="217"/>
      <c r="W50" s="217"/>
      <c r="X50" s="217"/>
      <c r="Y50" s="217"/>
      <c r="Z50" s="217"/>
      <c r="AA50" s="217"/>
      <c r="AB50" s="217"/>
      <c r="AC50" s="217"/>
      <c r="AD50" s="217"/>
      <c r="AE50" s="151" t="s">
        <v>112</v>
      </c>
      <c r="AF50" s="217"/>
      <c r="AG50" s="218" t="str">
        <f>+B18</f>
        <v>SV Iptingen</v>
      </c>
      <c r="AH50" s="217"/>
      <c r="AI50" s="217"/>
      <c r="AJ50" s="217"/>
      <c r="AK50" s="217"/>
      <c r="AL50" s="217"/>
      <c r="AM50" s="152">
        <v>4</v>
      </c>
      <c r="AN50" s="137" t="s">
        <v>8</v>
      </c>
      <c r="AO50" s="153">
        <v>1</v>
      </c>
    </row>
    <row r="51" spans="1:41" s="75" customFormat="1" ht="13.5" customHeight="1" thickBot="1">
      <c r="A51" s="109" t="s">
        <v>5</v>
      </c>
      <c r="B51" s="110" t="str">
        <f>+B4</f>
        <v>TV Großvillars 1</v>
      </c>
      <c r="C51" s="111"/>
      <c r="D51" s="112" t="s">
        <v>112</v>
      </c>
      <c r="E51" s="111"/>
      <c r="F51" s="113" t="str">
        <f>+B10</f>
        <v>TV Großvillars 4</v>
      </c>
      <c r="G51" s="114"/>
      <c r="H51" s="114"/>
      <c r="I51" s="114"/>
      <c r="J51" s="114"/>
      <c r="K51" s="114"/>
      <c r="L51" s="114"/>
      <c r="M51" s="114"/>
      <c r="N51" s="114"/>
      <c r="O51" s="115">
        <v>4</v>
      </c>
      <c r="P51" s="116" t="s">
        <v>8</v>
      </c>
      <c r="Q51" s="117">
        <v>0</v>
      </c>
      <c r="R51" s="156" t="s">
        <v>103</v>
      </c>
      <c r="S51" s="74"/>
      <c r="T51" s="74"/>
      <c r="U51" s="157" t="str">
        <f>+B14</f>
        <v>TTF Ötisheim-E. 2</v>
      </c>
      <c r="V51" s="74"/>
      <c r="W51" s="74"/>
      <c r="X51" s="74"/>
      <c r="Y51" s="74"/>
      <c r="Z51" s="74"/>
      <c r="AA51" s="74"/>
      <c r="AB51" s="74"/>
      <c r="AC51" s="74"/>
      <c r="AD51" s="74"/>
      <c r="AE51" s="158" t="s">
        <v>112</v>
      </c>
      <c r="AF51" s="74"/>
      <c r="AG51" s="141" t="str">
        <f>+B16</f>
        <v>spielfrei</v>
      </c>
      <c r="AH51" s="74"/>
      <c r="AI51" s="74"/>
      <c r="AJ51" s="74"/>
      <c r="AK51" s="74"/>
      <c r="AL51" s="74"/>
      <c r="AM51" s="159" t="s">
        <v>14</v>
      </c>
      <c r="AN51" s="64" t="s">
        <v>8</v>
      </c>
      <c r="AO51" s="160" t="s">
        <v>14</v>
      </c>
    </row>
    <row r="52" spans="1:41" s="75" customFormat="1" ht="4.5" customHeight="1">
      <c r="A52" s="144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</row>
    <row r="53" spans="1:41" s="75" customFormat="1" ht="13.5" customHeight="1" thickBot="1">
      <c r="A53" s="73" t="s">
        <v>153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S53" s="67"/>
      <c r="T53" s="161"/>
      <c r="V53" s="127"/>
      <c r="W53" s="127"/>
      <c r="X53" s="12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</row>
    <row r="54" spans="1:41" s="75" customFormat="1" ht="13.5" customHeight="1">
      <c r="A54" s="76" t="s">
        <v>154</v>
      </c>
      <c r="B54" s="77" t="str">
        <f>+B14</f>
        <v>TTF Ötisheim-E. 2</v>
      </c>
      <c r="C54" s="78"/>
      <c r="D54" s="79" t="s">
        <v>112</v>
      </c>
      <c r="E54" s="80"/>
      <c r="F54" s="81" t="str">
        <f>+B22</f>
        <v>spielfrei</v>
      </c>
      <c r="G54" s="82"/>
      <c r="H54" s="82"/>
      <c r="I54" s="82"/>
      <c r="J54" s="82"/>
      <c r="K54" s="82"/>
      <c r="L54" s="82"/>
      <c r="M54" s="82"/>
      <c r="N54" s="82"/>
      <c r="O54" s="83" t="s">
        <v>14</v>
      </c>
      <c r="P54" s="84" t="s">
        <v>8</v>
      </c>
      <c r="Q54" s="85" t="s">
        <v>14</v>
      </c>
      <c r="S54" s="154"/>
      <c r="T54" s="162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163"/>
      <c r="AG54" s="67"/>
      <c r="AH54" s="67"/>
      <c r="AI54" s="67"/>
      <c r="AJ54" s="67"/>
      <c r="AK54" s="67"/>
      <c r="AL54" s="67"/>
      <c r="AM54" s="67"/>
      <c r="AN54" s="67"/>
      <c r="AO54" s="67"/>
    </row>
    <row r="55" spans="1:41" s="75" customFormat="1" ht="13.5" customHeight="1">
      <c r="A55" s="93" t="s">
        <v>155</v>
      </c>
      <c r="B55" s="94" t="str">
        <f>+B12</f>
        <v>TTF Ötisheim-E. 1</v>
      </c>
      <c r="C55" s="95"/>
      <c r="D55" s="96" t="s">
        <v>112</v>
      </c>
      <c r="E55" s="95"/>
      <c r="F55" s="97" t="str">
        <f>+B16</f>
        <v>spielfrei</v>
      </c>
      <c r="G55" s="98"/>
      <c r="H55" s="98"/>
      <c r="I55" s="98"/>
      <c r="J55" s="98"/>
      <c r="K55" s="98"/>
      <c r="L55" s="98"/>
      <c r="M55" s="98"/>
      <c r="N55" s="98"/>
      <c r="O55" s="99" t="s">
        <v>14</v>
      </c>
      <c r="P55" s="100" t="s">
        <v>8</v>
      </c>
      <c r="Q55" s="101" t="s">
        <v>14</v>
      </c>
      <c r="S55" s="154"/>
      <c r="T55" s="162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163"/>
      <c r="AG55" s="67"/>
      <c r="AH55" s="67"/>
      <c r="AI55" s="67"/>
      <c r="AJ55" s="67"/>
      <c r="AK55" s="67"/>
      <c r="AL55" s="67"/>
      <c r="AM55" s="67"/>
      <c r="AN55" s="67"/>
      <c r="AO55" s="67"/>
    </row>
    <row r="56" spans="1:41" s="75" customFormat="1" ht="13.5" customHeight="1">
      <c r="A56" s="93" t="s">
        <v>104</v>
      </c>
      <c r="B56" s="94" t="str">
        <f>+B10</f>
        <v>TV Großvillars 4</v>
      </c>
      <c r="C56" s="95"/>
      <c r="D56" s="96" t="s">
        <v>112</v>
      </c>
      <c r="E56" s="95"/>
      <c r="F56" s="97" t="str">
        <f>+B18</f>
        <v>SV Iptingen</v>
      </c>
      <c r="G56" s="98"/>
      <c r="H56" s="98"/>
      <c r="I56" s="98"/>
      <c r="J56" s="98"/>
      <c r="K56" s="98"/>
      <c r="L56" s="98"/>
      <c r="M56" s="98"/>
      <c r="N56" s="98"/>
      <c r="O56" s="99">
        <v>0</v>
      </c>
      <c r="P56" s="100" t="s">
        <v>8</v>
      </c>
      <c r="Q56" s="101">
        <v>4</v>
      </c>
      <c r="S56" s="154"/>
      <c r="T56" s="162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163"/>
      <c r="AG56" s="67"/>
      <c r="AH56" s="67"/>
      <c r="AI56" s="67"/>
      <c r="AJ56" s="67"/>
      <c r="AK56" s="67"/>
      <c r="AL56" s="67"/>
      <c r="AM56" s="67"/>
      <c r="AN56" s="67"/>
      <c r="AO56" s="67"/>
    </row>
    <row r="57" spans="1:41" s="75" customFormat="1" ht="13.5" customHeight="1">
      <c r="A57" s="93" t="s">
        <v>156</v>
      </c>
      <c r="B57" s="94" t="str">
        <f>+B8</f>
        <v>TV Großvillars 3</v>
      </c>
      <c r="C57" s="95"/>
      <c r="D57" s="96" t="s">
        <v>112</v>
      </c>
      <c r="E57" s="95"/>
      <c r="F57" s="97" t="str">
        <f>+B20</f>
        <v>SpVgg Hirschlanden</v>
      </c>
      <c r="G57" s="98"/>
      <c r="H57" s="98"/>
      <c r="I57" s="98"/>
      <c r="J57" s="98"/>
      <c r="K57" s="98"/>
      <c r="L57" s="98"/>
      <c r="M57" s="98"/>
      <c r="N57" s="98"/>
      <c r="O57" s="99">
        <v>1</v>
      </c>
      <c r="P57" s="100" t="s">
        <v>8</v>
      </c>
      <c r="Q57" s="101">
        <v>4</v>
      </c>
      <c r="S57" s="154"/>
      <c r="T57" s="162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163"/>
      <c r="AG57" s="67"/>
      <c r="AH57" s="67"/>
      <c r="AI57" s="67"/>
      <c r="AJ57" s="67"/>
      <c r="AK57" s="67"/>
      <c r="AL57" s="67"/>
      <c r="AM57" s="67"/>
      <c r="AN57" s="67"/>
      <c r="AO57" s="67"/>
    </row>
    <row r="58" spans="1:41" s="75" customFormat="1" ht="13.5" customHeight="1" thickBot="1">
      <c r="A58" s="109" t="s">
        <v>1</v>
      </c>
      <c r="B58" s="110" t="str">
        <f>+B4</f>
        <v>TV Großvillars 1</v>
      </c>
      <c r="C58" s="111"/>
      <c r="D58" s="112" t="s">
        <v>112</v>
      </c>
      <c r="E58" s="111"/>
      <c r="F58" s="113" t="str">
        <f>+B6</f>
        <v>TV Großvillars 2</v>
      </c>
      <c r="G58" s="114"/>
      <c r="H58" s="114"/>
      <c r="I58" s="114"/>
      <c r="J58" s="114"/>
      <c r="K58" s="114"/>
      <c r="L58" s="114"/>
      <c r="M58" s="114"/>
      <c r="N58" s="114"/>
      <c r="O58" s="115">
        <v>4</v>
      </c>
      <c r="P58" s="116" t="s">
        <v>8</v>
      </c>
      <c r="Q58" s="117">
        <v>1</v>
      </c>
      <c r="S58" s="154"/>
      <c r="T58" s="162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163"/>
      <c r="AG58" s="67"/>
      <c r="AH58" s="67"/>
      <c r="AI58" s="67"/>
      <c r="AJ58" s="67"/>
      <c r="AK58" s="67"/>
      <c r="AL58" s="67"/>
      <c r="AM58" s="67"/>
      <c r="AN58" s="67"/>
      <c r="AO58" s="67"/>
    </row>
    <row r="62" spans="2:14" ht="18.75">
      <c r="B62" s="164" t="s">
        <v>113</v>
      </c>
      <c r="C62" s="207" t="str">
        <f>$C$1</f>
        <v>Bambini 2007 Vorrunde</v>
      </c>
      <c r="N62" s="22" t="str">
        <f>$Z$1</f>
        <v> </v>
      </c>
    </row>
    <row r="64" ht="13.5" thickBot="1"/>
    <row r="65" spans="2:41" ht="16.5" thickBot="1">
      <c r="B65" s="165" t="str">
        <f>$B$3</f>
        <v>Name</v>
      </c>
      <c r="C65" s="166"/>
      <c r="D65" s="167"/>
      <c r="E65" s="167"/>
      <c r="F65" s="167"/>
      <c r="G65" s="167"/>
      <c r="H65" s="168" t="s">
        <v>268</v>
      </c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9"/>
      <c r="AA65" s="170" t="s">
        <v>157</v>
      </c>
      <c r="AB65" s="167"/>
      <c r="AC65" s="167"/>
      <c r="AD65" s="167"/>
      <c r="AE65" s="167"/>
      <c r="AF65" s="169"/>
      <c r="AG65" s="250" t="str">
        <f>$AG$3</f>
        <v>Punkte</v>
      </c>
      <c r="AH65" s="251"/>
      <c r="AI65" s="252"/>
      <c r="AJ65" s="253" t="str">
        <f>$AJ$3</f>
        <v>Sätze</v>
      </c>
      <c r="AK65" s="251"/>
      <c r="AL65" s="252"/>
      <c r="AM65" s="171" t="str">
        <f>$AM$3</f>
        <v>Platz</v>
      </c>
      <c r="AN65" s="26"/>
      <c r="AO65" s="172"/>
    </row>
    <row r="66" spans="2:41" ht="16.5" thickBot="1">
      <c r="B66" s="187" t="str">
        <f>$B$4</f>
        <v>TV Großvillars 1</v>
      </c>
      <c r="C66" s="174" t="str">
        <f>$B$5</f>
        <v> </v>
      </c>
      <c r="D66" s="175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7"/>
      <c r="AA66" s="178">
        <f aca="true" t="shared" si="0" ref="AA66:AA75">SUM(AJ66-AL66)</f>
        <v>20</v>
      </c>
      <c r="AB66" s="179"/>
      <c r="AC66" s="179"/>
      <c r="AD66" s="179"/>
      <c r="AE66" s="180"/>
      <c r="AF66" s="181"/>
      <c r="AG66" s="182">
        <f>$AG$4</f>
        <v>6</v>
      </c>
      <c r="AH66" s="183" t="s">
        <v>8</v>
      </c>
      <c r="AI66" s="184">
        <f>$AI$4</f>
        <v>1</v>
      </c>
      <c r="AJ66" s="185">
        <f>$AJ$4</f>
        <v>25</v>
      </c>
      <c r="AK66" s="183" t="s">
        <v>8</v>
      </c>
      <c r="AL66" s="184">
        <f>$AL$4</f>
        <v>5</v>
      </c>
      <c r="AM66" s="247">
        <v>1</v>
      </c>
      <c r="AN66" s="248"/>
      <c r="AO66" s="249"/>
    </row>
    <row r="67" spans="2:41" ht="16.5" thickBot="1">
      <c r="B67" s="173" t="str">
        <f>$B$18</f>
        <v>SV Iptingen</v>
      </c>
      <c r="C67" s="174" t="str">
        <f>$B$19</f>
        <v> </v>
      </c>
      <c r="D67" s="17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7"/>
      <c r="AA67" s="178">
        <f t="shared" si="0"/>
        <v>9</v>
      </c>
      <c r="AB67" s="179"/>
      <c r="AC67" s="179"/>
      <c r="AD67" s="179"/>
      <c r="AE67" s="180"/>
      <c r="AF67" s="181"/>
      <c r="AG67" s="182">
        <f>$AG$18</f>
        <v>5</v>
      </c>
      <c r="AH67" s="183" t="s">
        <v>8</v>
      </c>
      <c r="AI67" s="186">
        <f>$AI$18</f>
        <v>2</v>
      </c>
      <c r="AJ67" s="185">
        <f>$AJ$18</f>
        <v>21</v>
      </c>
      <c r="AK67" s="183" t="s">
        <v>8</v>
      </c>
      <c r="AL67" s="186">
        <f>$AL$18</f>
        <v>12</v>
      </c>
      <c r="AM67" s="247">
        <v>2</v>
      </c>
      <c r="AN67" s="248"/>
      <c r="AO67" s="249"/>
    </row>
    <row r="68" spans="2:41" ht="16.5" thickBot="1">
      <c r="B68" s="173" t="str">
        <f>$B$12</f>
        <v>TTF Ötisheim-E. 1</v>
      </c>
      <c r="C68" s="174" t="str">
        <f>$B$13</f>
        <v> </v>
      </c>
      <c r="D68" s="175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7"/>
      <c r="AA68" s="178">
        <f t="shared" si="0"/>
        <v>25</v>
      </c>
      <c r="AB68" s="179"/>
      <c r="AC68" s="179"/>
      <c r="AD68" s="179"/>
      <c r="AE68" s="180"/>
      <c r="AF68" s="181"/>
      <c r="AG68" s="182">
        <f>$AG$12</f>
        <v>7</v>
      </c>
      <c r="AH68" s="183" t="s">
        <v>8</v>
      </c>
      <c r="AI68" s="186">
        <f>$AI$12</f>
        <v>0</v>
      </c>
      <c r="AJ68" s="185">
        <f>$AJ$12</f>
        <v>28</v>
      </c>
      <c r="AK68" s="183" t="s">
        <v>8</v>
      </c>
      <c r="AL68" s="186">
        <f>$AL$12</f>
        <v>3</v>
      </c>
      <c r="AM68" s="247">
        <v>3</v>
      </c>
      <c r="AN68" s="248"/>
      <c r="AO68" s="249"/>
    </row>
    <row r="69" spans="2:41" ht="16.5" thickBot="1">
      <c r="B69" s="173" t="str">
        <f>$B$20</f>
        <v>SpVgg Hirschlanden</v>
      </c>
      <c r="C69" s="174" t="str">
        <f>$B$21</f>
        <v> </v>
      </c>
      <c r="D69" s="175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7"/>
      <c r="AA69" s="178">
        <f t="shared" si="0"/>
        <v>2</v>
      </c>
      <c r="AB69" s="179"/>
      <c r="AC69" s="179"/>
      <c r="AD69" s="179"/>
      <c r="AE69" s="180"/>
      <c r="AF69" s="181"/>
      <c r="AG69" s="182">
        <f>$AG$20</f>
        <v>4</v>
      </c>
      <c r="AH69" s="183" t="s">
        <v>8</v>
      </c>
      <c r="AI69" s="186">
        <f>$AI$20</f>
        <v>3</v>
      </c>
      <c r="AJ69" s="185">
        <f>$AJ$20</f>
        <v>18</v>
      </c>
      <c r="AK69" s="183" t="s">
        <v>8</v>
      </c>
      <c r="AL69" s="186">
        <f>$AL$20</f>
        <v>16</v>
      </c>
      <c r="AM69" s="247">
        <v>4</v>
      </c>
      <c r="AN69" s="248"/>
      <c r="AO69" s="249"/>
    </row>
    <row r="70" spans="2:41" ht="16.5" thickBot="1">
      <c r="B70" s="173" t="str">
        <f>$B$6</f>
        <v>TV Großvillars 2</v>
      </c>
      <c r="C70" s="174" t="str">
        <f>$B$7</f>
        <v> </v>
      </c>
      <c r="D70" s="175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7"/>
      <c r="AA70" s="178">
        <f t="shared" si="0"/>
        <v>-6</v>
      </c>
      <c r="AB70" s="179"/>
      <c r="AC70" s="179"/>
      <c r="AD70" s="179"/>
      <c r="AE70" s="180"/>
      <c r="AF70" s="181"/>
      <c r="AG70" s="182">
        <f>$AG$6</f>
        <v>3</v>
      </c>
      <c r="AH70" s="183" t="s">
        <v>8</v>
      </c>
      <c r="AI70" s="186">
        <f>$AI$6</f>
        <v>4</v>
      </c>
      <c r="AJ70" s="185">
        <f>$AJ$6</f>
        <v>14</v>
      </c>
      <c r="AK70" s="183" t="s">
        <v>8</v>
      </c>
      <c r="AL70" s="186">
        <f>$AL$6</f>
        <v>20</v>
      </c>
      <c r="AM70" s="247">
        <v>5</v>
      </c>
      <c r="AN70" s="248"/>
      <c r="AO70" s="249"/>
    </row>
    <row r="71" spans="2:41" ht="16.5" thickBot="1">
      <c r="B71" s="173" t="str">
        <f>$B$14</f>
        <v>TTF Ötisheim-E. 2</v>
      </c>
      <c r="C71" s="174" t="str">
        <f>$B$15</f>
        <v> </v>
      </c>
      <c r="D71" s="17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7"/>
      <c r="AA71" s="178">
        <f t="shared" si="0"/>
        <v>-5</v>
      </c>
      <c r="AB71" s="179"/>
      <c r="AC71" s="179"/>
      <c r="AD71" s="179"/>
      <c r="AE71" s="180"/>
      <c r="AF71" s="181"/>
      <c r="AG71" s="182">
        <f>$AG$14</f>
        <v>2</v>
      </c>
      <c r="AH71" s="183" t="s">
        <v>8</v>
      </c>
      <c r="AI71" s="186">
        <f>$AI$14</f>
        <v>5</v>
      </c>
      <c r="AJ71" s="185">
        <f>$AJ$14</f>
        <v>16</v>
      </c>
      <c r="AK71" s="183" t="s">
        <v>8</v>
      </c>
      <c r="AL71" s="186">
        <f>$AL$14</f>
        <v>21</v>
      </c>
      <c r="AM71" s="247">
        <v>6</v>
      </c>
      <c r="AN71" s="248"/>
      <c r="AO71" s="249"/>
    </row>
    <row r="72" spans="2:41" ht="16.5" thickBot="1">
      <c r="B72" s="173" t="str">
        <f>$B$8</f>
        <v>TV Großvillars 3</v>
      </c>
      <c r="C72" s="174" t="str">
        <f>$B$9</f>
        <v> </v>
      </c>
      <c r="D72" s="175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7"/>
      <c r="AA72" s="178">
        <f t="shared" si="0"/>
        <v>-17</v>
      </c>
      <c r="AB72" s="179"/>
      <c r="AC72" s="179"/>
      <c r="AD72" s="179"/>
      <c r="AE72" s="180"/>
      <c r="AF72" s="181"/>
      <c r="AG72" s="182">
        <f>$AG$8</f>
        <v>1</v>
      </c>
      <c r="AH72" s="183" t="s">
        <v>8</v>
      </c>
      <c r="AI72" s="186">
        <f>$AI$8</f>
        <v>6</v>
      </c>
      <c r="AJ72" s="185">
        <f>$AJ$8</f>
        <v>7</v>
      </c>
      <c r="AK72" s="183" t="s">
        <v>8</v>
      </c>
      <c r="AL72" s="186">
        <f>$AL$8</f>
        <v>24</v>
      </c>
      <c r="AM72" s="247">
        <v>7</v>
      </c>
      <c r="AN72" s="248"/>
      <c r="AO72" s="249"/>
    </row>
    <row r="73" spans="2:41" ht="16.5" thickBot="1">
      <c r="B73" s="173" t="str">
        <f>$B$22</f>
        <v>spielfrei</v>
      </c>
      <c r="C73" s="174" t="str">
        <f>$B$23</f>
        <v> </v>
      </c>
      <c r="D73" s="175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7"/>
      <c r="AA73" s="178">
        <f t="shared" si="0"/>
        <v>0</v>
      </c>
      <c r="AB73" s="179"/>
      <c r="AC73" s="179"/>
      <c r="AD73" s="179"/>
      <c r="AE73" s="180"/>
      <c r="AF73" s="181"/>
      <c r="AG73" s="182">
        <f>$AG$22</f>
        <v>0</v>
      </c>
      <c r="AH73" s="183" t="s">
        <v>8</v>
      </c>
      <c r="AI73" s="186">
        <f>$AI$22</f>
        <v>0</v>
      </c>
      <c r="AJ73" s="185">
        <f>$AJ$22</f>
        <v>0</v>
      </c>
      <c r="AK73" s="183" t="s">
        <v>8</v>
      </c>
      <c r="AL73" s="186">
        <f>$AL$22</f>
        <v>0</v>
      </c>
      <c r="AM73" s="247">
        <v>8</v>
      </c>
      <c r="AN73" s="248"/>
      <c r="AO73" s="249"/>
    </row>
    <row r="74" spans="2:41" ht="16.5" thickBot="1">
      <c r="B74" s="173" t="str">
        <f>$B$16</f>
        <v>spielfrei</v>
      </c>
      <c r="C74" s="174" t="str">
        <f>$B$17</f>
        <v> </v>
      </c>
      <c r="D74" s="175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7"/>
      <c r="AA74" s="178">
        <f t="shared" si="0"/>
        <v>0</v>
      </c>
      <c r="AB74" s="179"/>
      <c r="AC74" s="179"/>
      <c r="AD74" s="179"/>
      <c r="AE74" s="180"/>
      <c r="AF74" s="181"/>
      <c r="AG74" s="182">
        <f>$AG$16</f>
        <v>0</v>
      </c>
      <c r="AH74" s="183" t="s">
        <v>8</v>
      </c>
      <c r="AI74" s="186">
        <f>$AI$16</f>
        <v>0</v>
      </c>
      <c r="AJ74" s="185">
        <f>$AJ$16</f>
        <v>0</v>
      </c>
      <c r="AK74" s="183" t="s">
        <v>8</v>
      </c>
      <c r="AL74" s="186">
        <f>$AL$16</f>
        <v>0</v>
      </c>
      <c r="AM74" s="247">
        <v>9</v>
      </c>
      <c r="AN74" s="248"/>
      <c r="AO74" s="249"/>
    </row>
    <row r="75" spans="2:41" ht="16.5" thickBot="1">
      <c r="B75" s="188" t="str">
        <f>$B$10</f>
        <v>TV Großvillars 4</v>
      </c>
      <c r="C75" s="174" t="str">
        <f>$B$11</f>
        <v> </v>
      </c>
      <c r="D75" s="175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7"/>
      <c r="AA75" s="178">
        <f t="shared" si="0"/>
        <v>-28</v>
      </c>
      <c r="AB75" s="179"/>
      <c r="AC75" s="179"/>
      <c r="AD75" s="179"/>
      <c r="AE75" s="180"/>
      <c r="AF75" s="181"/>
      <c r="AG75" s="189">
        <f>$AG$10</f>
        <v>0</v>
      </c>
      <c r="AH75" s="190" t="s">
        <v>8</v>
      </c>
      <c r="AI75" s="191">
        <f>$AI$10</f>
        <v>7</v>
      </c>
      <c r="AJ75" s="192">
        <f>$AJ$10</f>
        <v>0</v>
      </c>
      <c r="AK75" s="190" t="s">
        <v>8</v>
      </c>
      <c r="AL75" s="191">
        <f>$AL$10</f>
        <v>28</v>
      </c>
      <c r="AM75" s="247">
        <v>10</v>
      </c>
      <c r="AN75" s="248"/>
      <c r="AO75" s="249"/>
    </row>
    <row r="76" spans="33:38" ht="16.5" thickBot="1">
      <c r="AG76" s="193">
        <f>SUM(AG66:AG75)</f>
        <v>28</v>
      </c>
      <c r="AH76" s="194" t="s">
        <v>8</v>
      </c>
      <c r="AI76" s="194">
        <f>SUM(AI66:AI75)</f>
        <v>28</v>
      </c>
      <c r="AJ76" s="194">
        <f>SUM(AJ66:AJ75)</f>
        <v>129</v>
      </c>
      <c r="AK76" s="194" t="s">
        <v>8</v>
      </c>
      <c r="AL76" s="195">
        <f>SUM(AL66:AL75)</f>
        <v>129</v>
      </c>
    </row>
  </sheetData>
  <sheetProtection password="C65E"/>
  <mergeCells count="25">
    <mergeCell ref="AM22:AO23"/>
    <mergeCell ref="AM14:AO15"/>
    <mergeCell ref="AM16:AO17"/>
    <mergeCell ref="AM18:AO19"/>
    <mergeCell ref="AM20:AO21"/>
    <mergeCell ref="AG3:AI3"/>
    <mergeCell ref="AJ3:AL3"/>
    <mergeCell ref="AM3:AO3"/>
    <mergeCell ref="AG65:AI65"/>
    <mergeCell ref="AJ65:AL65"/>
    <mergeCell ref="AM4:AO5"/>
    <mergeCell ref="AM6:AO7"/>
    <mergeCell ref="AM8:AO9"/>
    <mergeCell ref="AM10:AO11"/>
    <mergeCell ref="AM12:AO13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B1" sqref="B1"/>
    </sheetView>
  </sheetViews>
  <sheetFormatPr defaultColWidth="11.421875" defaultRowHeight="12.75"/>
  <cols>
    <col min="1" max="1" width="6.00390625" style="0" customWidth="1"/>
    <col min="2" max="3" width="20.421875" style="0" customWidth="1"/>
    <col min="4" max="4" width="30.140625" style="0" customWidth="1"/>
    <col min="5" max="5" width="13.140625" style="12" customWidth="1"/>
    <col min="6" max="6" width="16.28125" style="0" customWidth="1"/>
    <col min="7" max="7" width="7.140625" style="0" customWidth="1"/>
  </cols>
  <sheetData>
    <row r="1" spans="2:3" ht="18">
      <c r="B1" s="8" t="s">
        <v>49</v>
      </c>
      <c r="C1" s="8"/>
    </row>
    <row r="4" spans="2:3" ht="12.75">
      <c r="B4" s="3" t="s">
        <v>19</v>
      </c>
      <c r="C4" s="3" t="s">
        <v>35</v>
      </c>
    </row>
    <row r="5" spans="2:3" ht="12.75">
      <c r="B5" s="3"/>
      <c r="C5" s="3"/>
    </row>
    <row r="6" spans="1:3" ht="12.75">
      <c r="A6">
        <v>1</v>
      </c>
      <c r="B6" t="s">
        <v>0</v>
      </c>
      <c r="C6" s="3"/>
    </row>
    <row r="7" spans="1:3" ht="12.75">
      <c r="A7">
        <f>+A6+1</f>
        <v>2</v>
      </c>
      <c r="B7" t="s">
        <v>9</v>
      </c>
      <c r="C7" s="3"/>
    </row>
    <row r="8" spans="1:3" ht="12.75">
      <c r="A8">
        <f aca="true" t="shared" si="0" ref="A8:A31">+A7+1</f>
        <v>3</v>
      </c>
      <c r="B8" t="s">
        <v>18</v>
      </c>
      <c r="C8" s="3"/>
    </row>
    <row r="9" spans="1:4" ht="12.75">
      <c r="A9">
        <f t="shared" si="0"/>
        <v>4</v>
      </c>
      <c r="B9" t="s">
        <v>83</v>
      </c>
      <c r="C9" t="s">
        <v>87</v>
      </c>
      <c r="D9" s="10" t="s">
        <v>94</v>
      </c>
    </row>
    <row r="10" spans="1:2" ht="12.75">
      <c r="A10">
        <f t="shared" si="0"/>
        <v>5</v>
      </c>
      <c r="B10" t="s">
        <v>84</v>
      </c>
    </row>
    <row r="11" spans="1:2" ht="12.75">
      <c r="A11">
        <f t="shared" si="0"/>
        <v>6</v>
      </c>
      <c r="B11" t="s">
        <v>85</v>
      </c>
    </row>
    <row r="12" spans="1:2" ht="12.75">
      <c r="A12">
        <f t="shared" si="0"/>
        <v>7</v>
      </c>
      <c r="B12" t="s">
        <v>86</v>
      </c>
    </row>
    <row r="13" spans="1:4" ht="12.75">
      <c r="A13">
        <f t="shared" si="0"/>
        <v>8</v>
      </c>
      <c r="B13" t="s">
        <v>33</v>
      </c>
      <c r="C13" t="s">
        <v>37</v>
      </c>
      <c r="D13" s="10" t="s">
        <v>41</v>
      </c>
    </row>
    <row r="14" spans="1:4" ht="12.75">
      <c r="A14">
        <f t="shared" si="0"/>
        <v>9</v>
      </c>
      <c r="B14" t="s">
        <v>34</v>
      </c>
      <c r="D14" s="10"/>
    </row>
    <row r="15" spans="1:4" ht="12.75">
      <c r="A15">
        <f t="shared" si="0"/>
        <v>10</v>
      </c>
      <c r="B15" t="s">
        <v>36</v>
      </c>
      <c r="D15" s="10"/>
    </row>
    <row r="16" spans="1:4" ht="12.75">
      <c r="A16">
        <f t="shared" si="0"/>
        <v>11</v>
      </c>
      <c r="B16" t="s">
        <v>22</v>
      </c>
      <c r="C16" t="s">
        <v>25</v>
      </c>
      <c r="D16" s="10" t="s">
        <v>23</v>
      </c>
    </row>
    <row r="17" spans="1:4" ht="12.75">
      <c r="A17">
        <f t="shared" si="0"/>
        <v>12</v>
      </c>
      <c r="B17" t="s">
        <v>45</v>
      </c>
      <c r="C17" t="s">
        <v>70</v>
      </c>
      <c r="D17" s="10" t="s">
        <v>95</v>
      </c>
    </row>
    <row r="18" spans="1:8" ht="12.75">
      <c r="A18">
        <f t="shared" si="0"/>
        <v>13</v>
      </c>
      <c r="B18" t="s">
        <v>51</v>
      </c>
      <c r="C18" t="s">
        <v>54</v>
      </c>
      <c r="D18" s="10" t="s">
        <v>55</v>
      </c>
      <c r="E18" s="12" t="s">
        <v>56</v>
      </c>
      <c r="F18" t="s">
        <v>63</v>
      </c>
      <c r="G18">
        <v>74391</v>
      </c>
      <c r="H18" t="s">
        <v>64</v>
      </c>
    </row>
    <row r="19" spans="1:2" ht="12.75">
      <c r="A19">
        <f t="shared" si="0"/>
        <v>14</v>
      </c>
      <c r="B19" t="s">
        <v>52</v>
      </c>
    </row>
    <row r="20" spans="1:2" ht="12.75">
      <c r="A20">
        <f t="shared" si="0"/>
        <v>15</v>
      </c>
      <c r="B20" t="s">
        <v>53</v>
      </c>
    </row>
    <row r="21" spans="1:8" ht="12.75">
      <c r="A21">
        <f t="shared" si="0"/>
        <v>16</v>
      </c>
      <c r="B21" t="s">
        <v>57</v>
      </c>
      <c r="C21" t="s">
        <v>58</v>
      </c>
      <c r="D21" s="10" t="s">
        <v>96</v>
      </c>
      <c r="E21" s="12" t="s">
        <v>59</v>
      </c>
      <c r="F21" t="s">
        <v>61</v>
      </c>
      <c r="G21">
        <v>71642</v>
      </c>
      <c r="H21" t="s">
        <v>62</v>
      </c>
    </row>
    <row r="22" spans="1:4" ht="12.75">
      <c r="A22">
        <f t="shared" si="0"/>
        <v>17</v>
      </c>
      <c r="B22" t="s">
        <v>20</v>
      </c>
      <c r="C22" t="s">
        <v>44</v>
      </c>
      <c r="D22" s="10" t="s">
        <v>89</v>
      </c>
    </row>
    <row r="23" spans="1:2" ht="12.75">
      <c r="A23">
        <f t="shared" si="0"/>
        <v>18</v>
      </c>
      <c r="B23" t="s">
        <v>21</v>
      </c>
    </row>
    <row r="24" spans="1:8" ht="12.75">
      <c r="A24">
        <f t="shared" si="0"/>
        <v>19</v>
      </c>
      <c r="B24" t="s">
        <v>28</v>
      </c>
      <c r="C24" t="s">
        <v>30</v>
      </c>
      <c r="D24" s="10" t="s">
        <v>43</v>
      </c>
      <c r="E24" s="12" t="s">
        <v>60</v>
      </c>
      <c r="F24" t="s">
        <v>31</v>
      </c>
      <c r="G24">
        <v>75433</v>
      </c>
      <c r="H24" t="s">
        <v>32</v>
      </c>
    </row>
    <row r="25" spans="1:2" ht="12.75">
      <c r="A25">
        <f t="shared" si="0"/>
        <v>20</v>
      </c>
      <c r="B25" t="s">
        <v>29</v>
      </c>
    </row>
    <row r="26" spans="1:9" ht="12.75">
      <c r="A26">
        <f t="shared" si="0"/>
        <v>21</v>
      </c>
      <c r="B26" t="s">
        <v>26</v>
      </c>
      <c r="C26" t="s">
        <v>42</v>
      </c>
      <c r="D26" s="10" t="s">
        <v>66</v>
      </c>
      <c r="E26" s="12" t="s">
        <v>67</v>
      </c>
      <c r="I26" t="s">
        <v>68</v>
      </c>
    </row>
    <row r="27" spans="1:4" ht="12.75">
      <c r="A27">
        <f t="shared" si="0"/>
        <v>22</v>
      </c>
      <c r="B27" t="s">
        <v>27</v>
      </c>
      <c r="D27" s="10"/>
    </row>
    <row r="28" spans="1:4" ht="12.75">
      <c r="A28">
        <f t="shared" si="0"/>
        <v>23</v>
      </c>
      <c r="B28" t="s">
        <v>65</v>
      </c>
      <c r="D28" s="10"/>
    </row>
    <row r="29" spans="1:4" ht="12.75">
      <c r="A29">
        <f t="shared" si="0"/>
        <v>24</v>
      </c>
      <c r="B29" t="s">
        <v>88</v>
      </c>
      <c r="D29" s="10"/>
    </row>
    <row r="30" spans="1:8" ht="12.75">
      <c r="A30">
        <f t="shared" si="0"/>
        <v>25</v>
      </c>
      <c r="B30" t="s">
        <v>71</v>
      </c>
      <c r="C30" t="s">
        <v>72</v>
      </c>
      <c r="D30" s="10" t="s">
        <v>73</v>
      </c>
      <c r="E30" s="12" t="s">
        <v>74</v>
      </c>
      <c r="F30" t="s">
        <v>75</v>
      </c>
      <c r="G30">
        <v>75446</v>
      </c>
      <c r="H30" t="s">
        <v>76</v>
      </c>
    </row>
    <row r="31" spans="1:8" ht="12.75">
      <c r="A31">
        <f t="shared" si="0"/>
        <v>26</v>
      </c>
      <c r="B31" t="s">
        <v>77</v>
      </c>
      <c r="C31" t="s">
        <v>78</v>
      </c>
      <c r="D31" s="10" t="s">
        <v>79</v>
      </c>
      <c r="E31" s="12" t="s">
        <v>80</v>
      </c>
      <c r="F31" t="s">
        <v>81</v>
      </c>
      <c r="G31">
        <v>71254</v>
      </c>
      <c r="H31" t="s">
        <v>82</v>
      </c>
    </row>
    <row r="34" ht="12.75">
      <c r="A34" s="201" t="s">
        <v>160</v>
      </c>
    </row>
    <row r="36" ht="12.75">
      <c r="B36" t="s">
        <v>159</v>
      </c>
    </row>
    <row r="37" ht="12.75">
      <c r="B37" t="s">
        <v>50</v>
      </c>
    </row>
    <row r="38" ht="12.75">
      <c r="D38" s="12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1"/>
    </row>
    <row r="45" ht="12.75">
      <c r="D45" s="10"/>
    </row>
    <row r="46" ht="12.75" hidden="1">
      <c r="D46" s="11"/>
    </row>
    <row r="47" ht="12.75" hidden="1">
      <c r="D47" s="12"/>
    </row>
    <row r="48" ht="12.75">
      <c r="D48" s="11"/>
    </row>
    <row r="49" ht="12.75">
      <c r="D49" s="11"/>
    </row>
    <row r="50" spans="4:6" ht="12.75">
      <c r="D50" s="11"/>
      <c r="E50" s="11"/>
      <c r="F50" s="10"/>
    </row>
    <row r="51" spans="4:6" ht="12.75">
      <c r="D51" s="12"/>
      <c r="F51" s="10"/>
    </row>
    <row r="52" ht="12.75">
      <c r="F52" s="10"/>
    </row>
    <row r="53" spans="4:5" ht="12.75">
      <c r="D53" s="11"/>
      <c r="E53" s="11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5">
      <c r="A58" s="5"/>
    </row>
    <row r="59" ht="15">
      <c r="A59" s="5"/>
    </row>
    <row r="60" ht="15">
      <c r="A60" s="5"/>
    </row>
    <row r="61" ht="15">
      <c r="A61" s="5"/>
    </row>
  </sheetData>
  <hyperlinks>
    <hyperlink ref="D16" r:id="rId1" display="Claudio_Eisele@gmx.de"/>
    <hyperlink ref="D13" r:id="rId2" display="Reiner-Vogg-Steinheim@gmx.de"/>
    <hyperlink ref="D22" r:id="rId3" display="fgruenenwald@gmx.de"/>
    <hyperlink ref="D18" r:id="rId4" display="uli.schaeuffele@12move.de"/>
    <hyperlink ref="D24" r:id="rId5" display="family@del-negro.de"/>
    <hyperlink ref="D26" r:id="rId6" display="michael.raber@ibk-gmbh.de"/>
    <hyperlink ref="D30" r:id="rId7" display="schuele.alfred@web.de"/>
    <hyperlink ref="D31" r:id="rId8" display="adrian.m.r@gmx.de"/>
    <hyperlink ref="D9" r:id="rId9" display="info@haeusser-haeusser.de"/>
    <hyperlink ref="D17" r:id="rId10" display="danielklumpp@gmx.de"/>
    <hyperlink ref="D21" r:id="rId11" display="langjahr@tensionmail.de"/>
  </hyperlinks>
  <printOptions/>
  <pageMargins left="0.75" right="0.75" top="1" bottom="1" header="0.4921259845" footer="0.4921259845"/>
  <pageSetup fitToHeight="1" fitToWidth="1" horizontalDpi="300" verticalDpi="300" orientation="landscape" paperSize="9" scale="85" r:id="rId1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B22" sqref="B22"/>
    </sheetView>
  </sheetViews>
  <sheetFormatPr defaultColWidth="11.421875" defaultRowHeight="12.75"/>
  <cols>
    <col min="1" max="1" width="5.140625" style="0" customWidth="1"/>
    <col min="2" max="5" width="20.7109375" style="0" customWidth="1"/>
  </cols>
  <sheetData>
    <row r="1" ht="15.75">
      <c r="B1" s="4" t="s">
        <v>161</v>
      </c>
    </row>
    <row r="2" ht="15.75">
      <c r="B2" s="4"/>
    </row>
    <row r="3" ht="15.75">
      <c r="B3" s="4"/>
    </row>
    <row r="6" spans="2:4" ht="12.75">
      <c r="B6" s="16" t="s">
        <v>90</v>
      </c>
      <c r="C6" s="16" t="s">
        <v>91</v>
      </c>
      <c r="D6" s="16" t="s">
        <v>92</v>
      </c>
    </row>
    <row r="7" spans="2:4" ht="12.75">
      <c r="B7" t="s">
        <v>69</v>
      </c>
      <c r="C7" t="s">
        <v>162</v>
      </c>
      <c r="D7" t="s">
        <v>97</v>
      </c>
    </row>
    <row r="8" ht="22.5" customHeight="1"/>
    <row r="9" spans="2:4" ht="12.75">
      <c r="B9" t="s">
        <v>0</v>
      </c>
      <c r="C9" t="s">
        <v>51</v>
      </c>
      <c r="D9" t="s">
        <v>93</v>
      </c>
    </row>
    <row r="10" spans="2:4" ht="12.75">
      <c r="B10" t="s">
        <v>9</v>
      </c>
      <c r="C10" t="s">
        <v>52</v>
      </c>
      <c r="D10" t="s">
        <v>48</v>
      </c>
    </row>
    <row r="11" spans="2:4" ht="12.75">
      <c r="B11" t="s">
        <v>18</v>
      </c>
      <c r="C11" t="s">
        <v>53</v>
      </c>
      <c r="D11" t="s">
        <v>26</v>
      </c>
    </row>
    <row r="12" spans="2:4" ht="12.75">
      <c r="B12" t="s">
        <v>83</v>
      </c>
      <c r="C12" t="s">
        <v>45</v>
      </c>
      <c r="D12" t="s">
        <v>27</v>
      </c>
    </row>
    <row r="13" spans="2:4" ht="12.75">
      <c r="B13" t="s">
        <v>84</v>
      </c>
      <c r="C13" t="s">
        <v>20</v>
      </c>
      <c r="D13" t="s">
        <v>65</v>
      </c>
    </row>
    <row r="14" spans="2:4" ht="12.75">
      <c r="B14" t="s">
        <v>85</v>
      </c>
      <c r="C14" t="s">
        <v>21</v>
      </c>
      <c r="D14" t="s">
        <v>88</v>
      </c>
    </row>
    <row r="15" spans="2:4" ht="12.75">
      <c r="B15" t="s">
        <v>86</v>
      </c>
      <c r="C15" t="s">
        <v>33</v>
      </c>
      <c r="D15" t="s">
        <v>71</v>
      </c>
    </row>
    <row r="16" spans="2:4" ht="12.75">
      <c r="B16" t="s">
        <v>22</v>
      </c>
      <c r="C16" t="s">
        <v>34</v>
      </c>
      <c r="D16" t="s">
        <v>77</v>
      </c>
    </row>
    <row r="17" spans="2:3" ht="12.75">
      <c r="B17" t="s">
        <v>57</v>
      </c>
      <c r="C17" t="s">
        <v>36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tabSelected="1" workbookViewId="0" topLeftCell="A1">
      <pane ySplit="4" topLeftCell="BM5" activePane="bottomLeft" state="frozen"/>
      <selection pane="topLeft" activeCell="A1" sqref="A1"/>
      <selection pane="bottomLeft" activeCell="D20" sqref="D20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11.421875" style="1" customWidth="1"/>
    <col min="4" max="4" width="18.140625" style="0" customWidth="1"/>
    <col min="5" max="5" width="8.421875" style="1" hidden="1" customWidth="1"/>
    <col min="6" max="6" width="2.7109375" style="0" hidden="1" customWidth="1"/>
    <col min="7" max="7" width="1.7109375" style="0" hidden="1" customWidth="1"/>
    <col min="8" max="10" width="2.7109375" style="0" hidden="1" customWidth="1"/>
    <col min="11" max="11" width="1.7109375" style="0" hidden="1" customWidth="1"/>
    <col min="12" max="14" width="2.7109375" style="0" hidden="1" customWidth="1"/>
    <col min="15" max="15" width="1.7109375" style="0" hidden="1" customWidth="1"/>
    <col min="16" max="16" width="2.7109375" style="0" hidden="1" customWidth="1"/>
    <col min="17" max="18" width="2.7109375" style="0" customWidth="1"/>
    <col min="19" max="19" width="1.7109375" style="0" customWidth="1"/>
    <col min="20" max="20" width="2.7109375" style="0" customWidth="1"/>
    <col min="21" max="21" width="7.28125" style="0" customWidth="1"/>
    <col min="22" max="22" width="3.7109375" style="0" customWidth="1"/>
  </cols>
  <sheetData>
    <row r="1" ht="18">
      <c r="A1" s="8" t="s">
        <v>288</v>
      </c>
    </row>
    <row r="4" spans="1:21" ht="12.75">
      <c r="A4" s="3" t="s">
        <v>7</v>
      </c>
      <c r="B4" s="3" t="s">
        <v>10</v>
      </c>
      <c r="C4" s="6" t="s">
        <v>11</v>
      </c>
      <c r="D4" s="3" t="s">
        <v>19</v>
      </c>
      <c r="E4" s="6" t="s">
        <v>245</v>
      </c>
      <c r="F4" s="3" t="s">
        <v>110</v>
      </c>
      <c r="G4" s="3"/>
      <c r="H4" s="3"/>
      <c r="I4" s="3"/>
      <c r="J4" s="3"/>
      <c r="K4" s="3"/>
      <c r="L4" s="3"/>
      <c r="M4" s="3"/>
      <c r="N4" s="3" t="s">
        <v>17</v>
      </c>
      <c r="O4" s="3"/>
      <c r="P4" s="3"/>
      <c r="Q4" s="3"/>
      <c r="R4" s="3" t="s">
        <v>12</v>
      </c>
      <c r="S4" s="3"/>
      <c r="T4" s="3"/>
      <c r="U4" s="3" t="s">
        <v>13</v>
      </c>
    </row>
    <row r="5" spans="1:23" ht="18">
      <c r="A5" s="236">
        <v>1</v>
      </c>
      <c r="B5" s="13" t="s">
        <v>217</v>
      </c>
      <c r="C5" s="7">
        <v>35392</v>
      </c>
      <c r="D5" s="13" t="s">
        <v>57</v>
      </c>
      <c r="E5" s="203">
        <v>1</v>
      </c>
      <c r="F5">
        <f>2+2</f>
        <v>4</v>
      </c>
      <c r="G5" s="2" t="s">
        <v>8</v>
      </c>
      <c r="K5" s="2" t="s">
        <v>8</v>
      </c>
      <c r="N5">
        <f>2+2+1+2+2+2+2</f>
        <v>13</v>
      </c>
      <c r="O5" s="2" t="s">
        <v>8</v>
      </c>
      <c r="P5">
        <f>1+1+1</f>
        <v>3</v>
      </c>
      <c r="R5">
        <f aca="true" t="shared" si="0" ref="R5:R36">+F5+J5+N5</f>
        <v>17</v>
      </c>
      <c r="S5" s="2" t="s">
        <v>8</v>
      </c>
      <c r="T5">
        <f aca="true" t="shared" si="1" ref="T5:T36">+H5+L5+P5</f>
        <v>3</v>
      </c>
      <c r="U5">
        <f aca="true" t="shared" si="2" ref="U5:U36">(F5*1-H5*1)+(J5*1-L5*1)+(N5*1-P5*1)</f>
        <v>14</v>
      </c>
      <c r="W5" s="13" t="s">
        <v>292</v>
      </c>
    </row>
    <row r="6" spans="1:23" ht="18" customHeight="1">
      <c r="A6" s="236">
        <v>2</v>
      </c>
      <c r="B6" s="13" t="s">
        <v>163</v>
      </c>
      <c r="C6" s="7">
        <v>35282</v>
      </c>
      <c r="D6" s="13" t="s">
        <v>0</v>
      </c>
      <c r="E6" s="203">
        <v>1</v>
      </c>
      <c r="F6">
        <f>1+1</f>
        <v>2</v>
      </c>
      <c r="G6" s="2" t="s">
        <v>8</v>
      </c>
      <c r="H6">
        <f>1+1</f>
        <v>2</v>
      </c>
      <c r="K6" s="2" t="s">
        <v>8</v>
      </c>
      <c r="N6">
        <f>1+1+1+1+2+1+1+2+2</f>
        <v>12</v>
      </c>
      <c r="O6" s="2" t="s">
        <v>8</v>
      </c>
      <c r="R6">
        <f t="shared" si="0"/>
        <v>14</v>
      </c>
      <c r="S6" s="2" t="s">
        <v>8</v>
      </c>
      <c r="T6">
        <f t="shared" si="1"/>
        <v>2</v>
      </c>
      <c r="U6">
        <f t="shared" si="2"/>
        <v>12</v>
      </c>
      <c r="W6" s="13"/>
    </row>
    <row r="7" spans="1:23" ht="18" customHeight="1">
      <c r="A7" s="236">
        <v>3</v>
      </c>
      <c r="B7" s="13" t="s">
        <v>176</v>
      </c>
      <c r="C7" s="7">
        <v>35012</v>
      </c>
      <c r="D7" s="13" t="s">
        <v>26</v>
      </c>
      <c r="E7" s="203">
        <v>3</v>
      </c>
      <c r="F7">
        <f>2+2+1</f>
        <v>5</v>
      </c>
      <c r="G7" s="2" t="s">
        <v>8</v>
      </c>
      <c r="K7" s="2" t="s">
        <v>8</v>
      </c>
      <c r="N7">
        <f>1+1+1+1+1+2+1</f>
        <v>8</v>
      </c>
      <c r="O7" s="2" t="s">
        <v>8</v>
      </c>
      <c r="P7" s="13">
        <v>1</v>
      </c>
      <c r="R7">
        <f t="shared" si="0"/>
        <v>13</v>
      </c>
      <c r="S7" s="2" t="s">
        <v>8</v>
      </c>
      <c r="T7">
        <f t="shared" si="1"/>
        <v>1</v>
      </c>
      <c r="U7">
        <f t="shared" si="2"/>
        <v>12</v>
      </c>
      <c r="V7" s="13"/>
      <c r="W7" s="3"/>
    </row>
    <row r="8" spans="1:23" ht="18" customHeight="1">
      <c r="A8" s="236">
        <v>4</v>
      </c>
      <c r="B8" s="13" t="s">
        <v>230</v>
      </c>
      <c r="C8" s="7">
        <v>35128</v>
      </c>
      <c r="D8" s="13" t="s">
        <v>33</v>
      </c>
      <c r="E8" s="203">
        <v>2</v>
      </c>
      <c r="F8" s="13">
        <v>2</v>
      </c>
      <c r="G8" s="2" t="s">
        <v>8</v>
      </c>
      <c r="H8" s="13">
        <v>2</v>
      </c>
      <c r="I8" s="13"/>
      <c r="J8" s="13"/>
      <c r="K8" s="2" t="s">
        <v>8</v>
      </c>
      <c r="L8" s="13"/>
      <c r="M8" s="13"/>
      <c r="N8" s="13">
        <f>1+2+2+1+2+2+2</f>
        <v>12</v>
      </c>
      <c r="O8" s="2" t="s">
        <v>8</v>
      </c>
      <c r="P8" s="13">
        <f>1+1</f>
        <v>2</v>
      </c>
      <c r="Q8" s="13"/>
      <c r="R8">
        <f t="shared" si="0"/>
        <v>14</v>
      </c>
      <c r="S8" s="2" t="s">
        <v>8</v>
      </c>
      <c r="T8">
        <f t="shared" si="1"/>
        <v>4</v>
      </c>
      <c r="U8">
        <f t="shared" si="2"/>
        <v>10</v>
      </c>
      <c r="V8" s="13"/>
      <c r="W8" s="13"/>
    </row>
    <row r="9" spans="1:23" ht="18" customHeight="1">
      <c r="A9" s="236">
        <v>5</v>
      </c>
      <c r="B9" s="13" t="s">
        <v>188</v>
      </c>
      <c r="C9" s="14">
        <v>35418</v>
      </c>
      <c r="D9" s="13" t="s">
        <v>28</v>
      </c>
      <c r="E9" s="203">
        <v>3</v>
      </c>
      <c r="F9">
        <f>2+2</f>
        <v>4</v>
      </c>
      <c r="G9" s="2" t="s">
        <v>8</v>
      </c>
      <c r="H9">
        <v>1</v>
      </c>
      <c r="K9" s="2" t="s">
        <v>8</v>
      </c>
      <c r="N9">
        <f>2+1+1+1+1+2</f>
        <v>8</v>
      </c>
      <c r="O9" s="2" t="s">
        <v>8</v>
      </c>
      <c r="P9">
        <v>1</v>
      </c>
      <c r="R9">
        <f t="shared" si="0"/>
        <v>12</v>
      </c>
      <c r="S9" s="2" t="s">
        <v>8</v>
      </c>
      <c r="T9">
        <f t="shared" si="1"/>
        <v>2</v>
      </c>
      <c r="U9">
        <f t="shared" si="2"/>
        <v>10</v>
      </c>
      <c r="V9" s="13"/>
      <c r="W9" s="13"/>
    </row>
    <row r="10" spans="1:23" ht="18" customHeight="1">
      <c r="A10" s="236">
        <v>6</v>
      </c>
      <c r="B10" s="13" t="s">
        <v>191</v>
      </c>
      <c r="C10" s="14">
        <v>35507</v>
      </c>
      <c r="D10" s="13" t="s">
        <v>29</v>
      </c>
      <c r="E10" s="203">
        <v>3</v>
      </c>
      <c r="F10" s="13">
        <f>2+1+2</f>
        <v>5</v>
      </c>
      <c r="G10" s="2" t="s">
        <v>8</v>
      </c>
      <c r="H10" s="13">
        <v>1</v>
      </c>
      <c r="I10" s="13"/>
      <c r="J10" s="13"/>
      <c r="K10" s="2" t="s">
        <v>8</v>
      </c>
      <c r="L10" s="13"/>
      <c r="M10" s="13"/>
      <c r="N10" s="13">
        <f>1+2+1+1+1+2</f>
        <v>8</v>
      </c>
      <c r="O10" s="2" t="s">
        <v>8</v>
      </c>
      <c r="P10" s="13">
        <f>1+1+1</f>
        <v>3</v>
      </c>
      <c r="Q10" s="13"/>
      <c r="R10" s="13">
        <f t="shared" si="0"/>
        <v>13</v>
      </c>
      <c r="S10" s="15" t="s">
        <v>8</v>
      </c>
      <c r="T10" s="13">
        <f t="shared" si="1"/>
        <v>4</v>
      </c>
      <c r="U10">
        <f t="shared" si="2"/>
        <v>9</v>
      </c>
      <c r="W10" s="13"/>
    </row>
    <row r="11" spans="1:23" ht="18" customHeight="1">
      <c r="A11" s="236">
        <v>7</v>
      </c>
      <c r="B11" s="13" t="s">
        <v>229</v>
      </c>
      <c r="C11" s="7">
        <v>35577</v>
      </c>
      <c r="D11" s="13" t="s">
        <v>33</v>
      </c>
      <c r="E11" s="203">
        <v>2</v>
      </c>
      <c r="F11" s="13">
        <v>1</v>
      </c>
      <c r="G11" s="2" t="s">
        <v>8</v>
      </c>
      <c r="H11" s="13">
        <v>1</v>
      </c>
      <c r="I11" s="13"/>
      <c r="J11" s="13"/>
      <c r="K11" s="2" t="s">
        <v>8</v>
      </c>
      <c r="L11" s="13"/>
      <c r="M11" s="13"/>
      <c r="N11" s="13">
        <f>1+1+1+1+2+1+1+1</f>
        <v>9</v>
      </c>
      <c r="O11" s="2" t="s">
        <v>8</v>
      </c>
      <c r="P11" s="13"/>
      <c r="Q11" s="13"/>
      <c r="R11">
        <f t="shared" si="0"/>
        <v>10</v>
      </c>
      <c r="S11" s="2" t="s">
        <v>8</v>
      </c>
      <c r="T11">
        <f t="shared" si="1"/>
        <v>1</v>
      </c>
      <c r="U11">
        <f t="shared" si="2"/>
        <v>9</v>
      </c>
      <c r="W11" s="13" t="s">
        <v>294</v>
      </c>
    </row>
    <row r="12" spans="1:23" ht="18" customHeight="1">
      <c r="A12" s="236">
        <v>8</v>
      </c>
      <c r="B12" s="13" t="s">
        <v>306</v>
      </c>
      <c r="C12" s="1">
        <v>1996</v>
      </c>
      <c r="D12" s="13" t="s">
        <v>45</v>
      </c>
      <c r="E12" s="203">
        <v>2</v>
      </c>
      <c r="F12" s="13"/>
      <c r="G12" s="2" t="s">
        <v>8</v>
      </c>
      <c r="H12" s="13"/>
      <c r="I12" s="13"/>
      <c r="J12" s="13"/>
      <c r="K12" s="2" t="s">
        <v>8</v>
      </c>
      <c r="L12" s="13"/>
      <c r="M12" s="13"/>
      <c r="N12" s="13">
        <f>2+2+1+2+1+1</f>
        <v>9</v>
      </c>
      <c r="O12" s="2" t="s">
        <v>8</v>
      </c>
      <c r="P12" s="13"/>
      <c r="Q12" s="13"/>
      <c r="R12">
        <f t="shared" si="0"/>
        <v>9</v>
      </c>
      <c r="S12" s="2" t="s">
        <v>8</v>
      </c>
      <c r="T12">
        <f t="shared" si="1"/>
        <v>0</v>
      </c>
      <c r="U12">
        <f t="shared" si="2"/>
        <v>9</v>
      </c>
      <c r="W12" s="13"/>
    </row>
    <row r="13" spans="1:23" ht="18" customHeight="1">
      <c r="A13" s="236">
        <v>9</v>
      </c>
      <c r="B13" s="13" t="s">
        <v>203</v>
      </c>
      <c r="C13" s="7">
        <v>35327</v>
      </c>
      <c r="D13" s="13" t="s">
        <v>83</v>
      </c>
      <c r="E13" s="203">
        <v>1</v>
      </c>
      <c r="F13">
        <v>1</v>
      </c>
      <c r="G13" s="2" t="s">
        <v>8</v>
      </c>
      <c r="H13">
        <v>1</v>
      </c>
      <c r="K13" s="2" t="s">
        <v>8</v>
      </c>
      <c r="N13">
        <f>1+1+1+1+1+1+1+1+1</f>
        <v>9</v>
      </c>
      <c r="O13" s="2" t="s">
        <v>8</v>
      </c>
      <c r="P13">
        <v>1</v>
      </c>
      <c r="R13">
        <f t="shared" si="0"/>
        <v>10</v>
      </c>
      <c r="S13" s="2" t="s">
        <v>8</v>
      </c>
      <c r="T13">
        <f t="shared" si="1"/>
        <v>2</v>
      </c>
      <c r="U13">
        <f t="shared" si="2"/>
        <v>8</v>
      </c>
      <c r="W13" s="13" t="s">
        <v>293</v>
      </c>
    </row>
    <row r="14" spans="1:23" ht="18" customHeight="1">
      <c r="A14" s="236">
        <v>9</v>
      </c>
      <c r="B14" s="13" t="s">
        <v>284</v>
      </c>
      <c r="C14" s="7">
        <v>35440</v>
      </c>
      <c r="D14" s="13" t="s">
        <v>20</v>
      </c>
      <c r="E14" s="203">
        <v>2</v>
      </c>
      <c r="F14" s="13">
        <f>1+2</f>
        <v>3</v>
      </c>
      <c r="G14" s="2" t="s">
        <v>8</v>
      </c>
      <c r="H14" s="13">
        <f>1+1</f>
        <v>2</v>
      </c>
      <c r="I14" s="13"/>
      <c r="J14" s="13"/>
      <c r="K14" s="2" t="s">
        <v>8</v>
      </c>
      <c r="L14" s="13"/>
      <c r="M14" s="13"/>
      <c r="N14" s="13">
        <f>2+1+2+1+1</f>
        <v>7</v>
      </c>
      <c r="O14" s="2" t="s">
        <v>8</v>
      </c>
      <c r="P14" s="13"/>
      <c r="Q14" s="13"/>
      <c r="R14">
        <f t="shared" si="0"/>
        <v>10</v>
      </c>
      <c r="S14" s="2" t="s">
        <v>8</v>
      </c>
      <c r="T14">
        <f t="shared" si="1"/>
        <v>2</v>
      </c>
      <c r="U14">
        <f t="shared" si="2"/>
        <v>8</v>
      </c>
      <c r="W14" s="13"/>
    </row>
    <row r="15" spans="1:23" ht="18" customHeight="1">
      <c r="A15" s="236">
        <v>11</v>
      </c>
      <c r="B15" s="13" t="s">
        <v>237</v>
      </c>
      <c r="C15" s="7">
        <v>35297</v>
      </c>
      <c r="D15" s="13" t="s">
        <v>20</v>
      </c>
      <c r="E15" s="203">
        <v>2</v>
      </c>
      <c r="F15" s="13">
        <v>1</v>
      </c>
      <c r="G15" s="2" t="s">
        <v>8</v>
      </c>
      <c r="H15" s="13"/>
      <c r="I15" s="13"/>
      <c r="J15" s="13"/>
      <c r="K15" s="2" t="s">
        <v>8</v>
      </c>
      <c r="L15" s="13"/>
      <c r="M15" s="13"/>
      <c r="N15" s="13">
        <f>1+1+1+1+1+1+1+1</f>
        <v>8</v>
      </c>
      <c r="O15" s="2" t="s">
        <v>8</v>
      </c>
      <c r="P15" s="13">
        <v>1</v>
      </c>
      <c r="Q15" s="13"/>
      <c r="R15">
        <f t="shared" si="0"/>
        <v>9</v>
      </c>
      <c r="S15" s="2" t="s">
        <v>8</v>
      </c>
      <c r="T15">
        <f t="shared" si="1"/>
        <v>1</v>
      </c>
      <c r="U15">
        <f t="shared" si="2"/>
        <v>8</v>
      </c>
      <c r="W15" s="13"/>
    </row>
    <row r="16" spans="1:23" ht="18" customHeight="1">
      <c r="A16" s="236">
        <v>12</v>
      </c>
      <c r="B16" s="13" t="s">
        <v>47</v>
      </c>
      <c r="C16" s="7">
        <v>35073</v>
      </c>
      <c r="D16" s="13" t="s">
        <v>0</v>
      </c>
      <c r="E16" s="203">
        <v>1</v>
      </c>
      <c r="F16">
        <f>1+1</f>
        <v>2</v>
      </c>
      <c r="G16" s="2" t="s">
        <v>8</v>
      </c>
      <c r="H16">
        <f>1+1</f>
        <v>2</v>
      </c>
      <c r="K16" s="2" t="s">
        <v>8</v>
      </c>
      <c r="N16">
        <f>1+1+1+1+1+1+1+1</f>
        <v>8</v>
      </c>
      <c r="O16" s="2" t="s">
        <v>8</v>
      </c>
      <c r="P16">
        <v>1</v>
      </c>
      <c r="R16">
        <f t="shared" si="0"/>
        <v>10</v>
      </c>
      <c r="S16" s="2" t="s">
        <v>8</v>
      </c>
      <c r="T16">
        <f t="shared" si="1"/>
        <v>3</v>
      </c>
      <c r="U16">
        <f t="shared" si="2"/>
        <v>7</v>
      </c>
      <c r="V16" s="13"/>
      <c r="W16" s="13"/>
    </row>
    <row r="17" spans="1:23" ht="18" customHeight="1">
      <c r="A17" s="236">
        <v>13</v>
      </c>
      <c r="B17" s="13" t="s">
        <v>195</v>
      </c>
      <c r="C17" s="7">
        <v>35372</v>
      </c>
      <c r="D17" s="13" t="s">
        <v>77</v>
      </c>
      <c r="E17" s="203">
        <v>3</v>
      </c>
      <c r="F17">
        <f>1+1+2</f>
        <v>4</v>
      </c>
      <c r="G17" s="2" t="s">
        <v>8</v>
      </c>
      <c r="H17" s="13">
        <v>1</v>
      </c>
      <c r="K17" s="2" t="s">
        <v>8</v>
      </c>
      <c r="N17">
        <f>1+2+2</f>
        <v>5</v>
      </c>
      <c r="O17" s="2" t="s">
        <v>8</v>
      </c>
      <c r="P17">
        <v>1</v>
      </c>
      <c r="R17">
        <f t="shared" si="0"/>
        <v>9</v>
      </c>
      <c r="S17" s="2" t="s">
        <v>8</v>
      </c>
      <c r="T17">
        <f t="shared" si="1"/>
        <v>2</v>
      </c>
      <c r="U17">
        <f t="shared" si="2"/>
        <v>7</v>
      </c>
      <c r="W17" s="13"/>
    </row>
    <row r="18" spans="1:23" ht="18" customHeight="1">
      <c r="A18" s="236">
        <v>13</v>
      </c>
      <c r="B18" s="13" t="s">
        <v>187</v>
      </c>
      <c r="C18" s="14">
        <v>35380</v>
      </c>
      <c r="D18" s="13" t="s">
        <v>28</v>
      </c>
      <c r="E18" s="203">
        <v>3</v>
      </c>
      <c r="F18">
        <f>1+1</f>
        <v>2</v>
      </c>
      <c r="G18" s="2" t="s">
        <v>8</v>
      </c>
      <c r="H18">
        <v>1</v>
      </c>
      <c r="K18" s="2" t="s">
        <v>8</v>
      </c>
      <c r="N18">
        <f>1+2+1+1+1+1</f>
        <v>7</v>
      </c>
      <c r="O18" s="2" t="s">
        <v>8</v>
      </c>
      <c r="P18">
        <v>1</v>
      </c>
      <c r="R18">
        <f t="shared" si="0"/>
        <v>9</v>
      </c>
      <c r="S18" s="2" t="s">
        <v>8</v>
      </c>
      <c r="T18">
        <f t="shared" si="1"/>
        <v>2</v>
      </c>
      <c r="U18">
        <f t="shared" si="2"/>
        <v>7</v>
      </c>
      <c r="W18" s="13"/>
    </row>
    <row r="19" spans="1:23" ht="18" customHeight="1">
      <c r="A19" s="236">
        <v>15</v>
      </c>
      <c r="B19" s="13" t="s">
        <v>166</v>
      </c>
      <c r="C19" s="9">
        <v>34938</v>
      </c>
      <c r="D19" s="13" t="s">
        <v>9</v>
      </c>
      <c r="E19" s="203">
        <v>1</v>
      </c>
      <c r="F19">
        <v>1</v>
      </c>
      <c r="G19" s="2" t="s">
        <v>8</v>
      </c>
      <c r="H19">
        <v>2</v>
      </c>
      <c r="K19" s="2" t="s">
        <v>8</v>
      </c>
      <c r="N19">
        <f>1+1+1+1+1+1+2+1</f>
        <v>9</v>
      </c>
      <c r="O19" s="2" t="s">
        <v>8</v>
      </c>
      <c r="P19" s="13">
        <f>1+1</f>
        <v>2</v>
      </c>
      <c r="R19">
        <f t="shared" si="0"/>
        <v>10</v>
      </c>
      <c r="S19" s="2" t="s">
        <v>8</v>
      </c>
      <c r="T19">
        <f t="shared" si="1"/>
        <v>4</v>
      </c>
      <c r="U19">
        <f t="shared" si="2"/>
        <v>6</v>
      </c>
      <c r="W19" s="13"/>
    </row>
    <row r="20" spans="1:23" ht="18" customHeight="1">
      <c r="A20" s="236">
        <v>15</v>
      </c>
      <c r="B20" s="13" t="s">
        <v>165</v>
      </c>
      <c r="C20" s="14">
        <v>35238</v>
      </c>
      <c r="D20" s="13" t="s">
        <v>9</v>
      </c>
      <c r="E20" s="203">
        <v>1</v>
      </c>
      <c r="F20" s="13">
        <v>1</v>
      </c>
      <c r="G20" s="2" t="s">
        <v>8</v>
      </c>
      <c r="H20" s="13">
        <f>1+1</f>
        <v>2</v>
      </c>
      <c r="I20" s="13"/>
      <c r="J20" s="13"/>
      <c r="K20" s="2" t="s">
        <v>8</v>
      </c>
      <c r="L20" s="13"/>
      <c r="M20" s="13"/>
      <c r="N20" s="13">
        <f>1+1+2+1+1+1+1+1</f>
        <v>9</v>
      </c>
      <c r="O20" s="2" t="s">
        <v>8</v>
      </c>
      <c r="P20" s="13">
        <f>1+1</f>
        <v>2</v>
      </c>
      <c r="Q20" s="13"/>
      <c r="R20" s="13">
        <f t="shared" si="0"/>
        <v>10</v>
      </c>
      <c r="S20" s="15" t="s">
        <v>8</v>
      </c>
      <c r="T20" s="13">
        <f t="shared" si="1"/>
        <v>4</v>
      </c>
      <c r="U20">
        <f t="shared" si="2"/>
        <v>6</v>
      </c>
      <c r="V20" s="13"/>
      <c r="W20" s="13"/>
    </row>
    <row r="21" spans="1:23" ht="18" customHeight="1">
      <c r="A21" s="236">
        <v>17</v>
      </c>
      <c r="B21" s="13" t="s">
        <v>307</v>
      </c>
      <c r="C21" s="1">
        <v>1995</v>
      </c>
      <c r="D21" s="13" t="s">
        <v>45</v>
      </c>
      <c r="E21" s="203">
        <v>2</v>
      </c>
      <c r="F21" s="13">
        <f>1+2</f>
        <v>3</v>
      </c>
      <c r="G21" s="2" t="s">
        <v>8</v>
      </c>
      <c r="H21" s="13">
        <v>1</v>
      </c>
      <c r="I21" s="13"/>
      <c r="J21" s="13"/>
      <c r="K21" s="2" t="s">
        <v>8</v>
      </c>
      <c r="L21" s="13"/>
      <c r="M21" s="13"/>
      <c r="N21" s="13">
        <f>1+1+1+1+1+1</f>
        <v>6</v>
      </c>
      <c r="O21" s="2" t="s">
        <v>8</v>
      </c>
      <c r="P21" s="13">
        <f>1+1</f>
        <v>2</v>
      </c>
      <c r="Q21" s="13"/>
      <c r="R21">
        <f t="shared" si="0"/>
        <v>9</v>
      </c>
      <c r="S21" s="2" t="s">
        <v>8</v>
      </c>
      <c r="T21">
        <f t="shared" si="1"/>
        <v>3</v>
      </c>
      <c r="U21">
        <f t="shared" si="2"/>
        <v>6</v>
      </c>
      <c r="V21" s="13"/>
      <c r="W21" s="13"/>
    </row>
    <row r="22" spans="1:23" ht="18" customHeight="1">
      <c r="A22" s="236">
        <v>18</v>
      </c>
      <c r="B22" s="13" t="s">
        <v>181</v>
      </c>
      <c r="C22" s="14">
        <v>34826</v>
      </c>
      <c r="D22" s="13" t="s">
        <v>26</v>
      </c>
      <c r="E22" s="203">
        <v>3</v>
      </c>
      <c r="F22" s="13">
        <f>1+1</f>
        <v>2</v>
      </c>
      <c r="G22" s="2" t="s">
        <v>8</v>
      </c>
      <c r="H22" s="13">
        <v>1</v>
      </c>
      <c r="I22" s="13"/>
      <c r="J22" s="13"/>
      <c r="K22" s="2" t="s">
        <v>8</v>
      </c>
      <c r="L22" s="13"/>
      <c r="M22" s="13"/>
      <c r="N22" s="13">
        <f>1+1+1+1+1+1</f>
        <v>6</v>
      </c>
      <c r="O22" s="2" t="s">
        <v>8</v>
      </c>
      <c r="P22" s="13">
        <v>1</v>
      </c>
      <c r="Q22" s="13"/>
      <c r="R22" s="13">
        <f t="shared" si="0"/>
        <v>8</v>
      </c>
      <c r="S22" s="15" t="s">
        <v>8</v>
      </c>
      <c r="T22" s="13">
        <f t="shared" si="1"/>
        <v>2</v>
      </c>
      <c r="U22">
        <f t="shared" si="2"/>
        <v>6</v>
      </c>
      <c r="V22" s="13"/>
      <c r="W22" s="13"/>
    </row>
    <row r="23" spans="1:23" ht="18" customHeight="1">
      <c r="A23" s="236">
        <v>19</v>
      </c>
      <c r="B23" s="13" t="s">
        <v>213</v>
      </c>
      <c r="C23" s="7">
        <v>35413</v>
      </c>
      <c r="D23" s="13" t="s">
        <v>83</v>
      </c>
      <c r="E23" s="203">
        <v>1</v>
      </c>
      <c r="F23">
        <f>2+2</f>
        <v>4</v>
      </c>
      <c r="G23" s="2" t="s">
        <v>8</v>
      </c>
      <c r="K23" s="2" t="s">
        <v>8</v>
      </c>
      <c r="N23">
        <f>1+1+1+1+1+1</f>
        <v>6</v>
      </c>
      <c r="O23" s="2" t="s">
        <v>8</v>
      </c>
      <c r="P23">
        <f>1+1+1+1+1</f>
        <v>5</v>
      </c>
      <c r="R23">
        <f t="shared" si="0"/>
        <v>10</v>
      </c>
      <c r="S23" s="2" t="s">
        <v>8</v>
      </c>
      <c r="T23">
        <f t="shared" si="1"/>
        <v>5</v>
      </c>
      <c r="U23">
        <f t="shared" si="2"/>
        <v>5</v>
      </c>
      <c r="V23" s="13"/>
      <c r="W23" s="13"/>
    </row>
    <row r="24" spans="1:23" ht="18" customHeight="1">
      <c r="A24" s="236">
        <v>20</v>
      </c>
      <c r="B24" s="13" t="s">
        <v>202</v>
      </c>
      <c r="C24" s="7">
        <v>35193</v>
      </c>
      <c r="D24" s="13" t="s">
        <v>83</v>
      </c>
      <c r="E24" s="203">
        <v>1</v>
      </c>
      <c r="F24">
        <f>1+1</f>
        <v>2</v>
      </c>
      <c r="G24" s="2" t="s">
        <v>8</v>
      </c>
      <c r="K24" s="2" t="s">
        <v>8</v>
      </c>
      <c r="N24">
        <f>1+1+1+1+1+1+1</f>
        <v>7</v>
      </c>
      <c r="O24" s="2" t="s">
        <v>8</v>
      </c>
      <c r="P24" s="13">
        <f>2+2</f>
        <v>4</v>
      </c>
      <c r="R24">
        <f t="shared" si="0"/>
        <v>9</v>
      </c>
      <c r="S24" s="2" t="s">
        <v>8</v>
      </c>
      <c r="T24">
        <f t="shared" si="1"/>
        <v>4</v>
      </c>
      <c r="U24">
        <f t="shared" si="2"/>
        <v>5</v>
      </c>
      <c r="V24" s="13"/>
      <c r="W24" s="13"/>
    </row>
    <row r="25" spans="1:23" ht="18" customHeight="1">
      <c r="A25" s="236">
        <v>21</v>
      </c>
      <c r="B25" s="13" t="s">
        <v>172</v>
      </c>
      <c r="C25" s="14">
        <v>35302</v>
      </c>
      <c r="D25" s="13" t="s">
        <v>71</v>
      </c>
      <c r="E25" s="203">
        <v>3</v>
      </c>
      <c r="F25" s="13">
        <f>1+2</f>
        <v>3</v>
      </c>
      <c r="G25" s="2" t="s">
        <v>8</v>
      </c>
      <c r="H25" s="13"/>
      <c r="I25" s="13"/>
      <c r="J25" s="13"/>
      <c r="K25" s="2" t="s">
        <v>8</v>
      </c>
      <c r="L25" s="13"/>
      <c r="M25" s="13"/>
      <c r="N25" s="13">
        <f>1+1+1+1</f>
        <v>4</v>
      </c>
      <c r="O25" s="2" t="s">
        <v>8</v>
      </c>
      <c r="P25" s="13">
        <f>1+1</f>
        <v>2</v>
      </c>
      <c r="Q25" s="13"/>
      <c r="R25" s="13">
        <f t="shared" si="0"/>
        <v>7</v>
      </c>
      <c r="S25" s="15" t="s">
        <v>8</v>
      </c>
      <c r="T25" s="13">
        <f t="shared" si="1"/>
        <v>2</v>
      </c>
      <c r="U25">
        <f t="shared" si="2"/>
        <v>5</v>
      </c>
      <c r="W25" s="13"/>
    </row>
    <row r="26" spans="1:23" ht="18" customHeight="1">
      <c r="A26" s="236">
        <v>22</v>
      </c>
      <c r="B26" s="13" t="s">
        <v>164</v>
      </c>
      <c r="C26" s="7">
        <v>35019</v>
      </c>
      <c r="D26" s="13" t="s">
        <v>9</v>
      </c>
      <c r="E26" s="203">
        <v>1</v>
      </c>
      <c r="F26" s="13">
        <v>1</v>
      </c>
      <c r="G26" s="2" t="s">
        <v>8</v>
      </c>
      <c r="H26" s="13">
        <f>2+1</f>
        <v>3</v>
      </c>
      <c r="I26" s="13"/>
      <c r="J26" s="13"/>
      <c r="K26" s="2" t="s">
        <v>8</v>
      </c>
      <c r="L26" s="13"/>
      <c r="M26" s="13"/>
      <c r="N26" s="13">
        <f>1+1+2+1+1+1+1+1</f>
        <v>9</v>
      </c>
      <c r="O26" s="2" t="s">
        <v>8</v>
      </c>
      <c r="P26" s="13">
        <f>1+1+2</f>
        <v>4</v>
      </c>
      <c r="Q26" s="13"/>
      <c r="R26" s="13">
        <f t="shared" si="0"/>
        <v>10</v>
      </c>
      <c r="S26" s="15" t="s">
        <v>8</v>
      </c>
      <c r="T26" s="13">
        <f t="shared" si="1"/>
        <v>7</v>
      </c>
      <c r="U26">
        <f t="shared" si="2"/>
        <v>3</v>
      </c>
      <c r="V26" s="13"/>
      <c r="W26" s="13"/>
    </row>
    <row r="27" spans="1:23" ht="18" customHeight="1">
      <c r="A27" s="236">
        <v>23</v>
      </c>
      <c r="B27" s="13" t="s">
        <v>242</v>
      </c>
      <c r="C27" s="7">
        <v>34858</v>
      </c>
      <c r="D27" s="13" t="s">
        <v>51</v>
      </c>
      <c r="E27" s="203">
        <v>2</v>
      </c>
      <c r="F27">
        <f>2+1</f>
        <v>3</v>
      </c>
      <c r="G27" s="2" t="s">
        <v>8</v>
      </c>
      <c r="H27">
        <v>1</v>
      </c>
      <c r="K27" s="2" t="s">
        <v>8</v>
      </c>
      <c r="N27">
        <f>1+1+1+1+1</f>
        <v>5</v>
      </c>
      <c r="O27" s="2" t="s">
        <v>8</v>
      </c>
      <c r="P27">
        <f>1+1+1+1</f>
        <v>4</v>
      </c>
      <c r="R27">
        <f t="shared" si="0"/>
        <v>8</v>
      </c>
      <c r="S27" s="2" t="s">
        <v>8</v>
      </c>
      <c r="T27">
        <f t="shared" si="1"/>
        <v>5</v>
      </c>
      <c r="U27">
        <f t="shared" si="2"/>
        <v>3</v>
      </c>
      <c r="V27" s="13"/>
      <c r="W27" s="13"/>
    </row>
    <row r="28" spans="1:23" ht="18" customHeight="1">
      <c r="A28" s="236">
        <v>24</v>
      </c>
      <c r="B28" s="13" t="s">
        <v>308</v>
      </c>
      <c r="C28" s="1">
        <v>1996</v>
      </c>
      <c r="D28" s="13" t="s">
        <v>45</v>
      </c>
      <c r="E28" s="203">
        <v>2</v>
      </c>
      <c r="F28" s="13">
        <v>2</v>
      </c>
      <c r="G28" s="2" t="s">
        <v>8</v>
      </c>
      <c r="H28" s="13">
        <v>1</v>
      </c>
      <c r="I28" s="13"/>
      <c r="J28" s="13"/>
      <c r="K28" s="2" t="s">
        <v>8</v>
      </c>
      <c r="L28" s="13"/>
      <c r="M28" s="13"/>
      <c r="N28" s="13">
        <f>1+1+1+1+1</f>
        <v>5</v>
      </c>
      <c r="O28" s="2" t="s">
        <v>8</v>
      </c>
      <c r="P28" s="13">
        <f>1+1+1</f>
        <v>3</v>
      </c>
      <c r="Q28" s="13"/>
      <c r="R28">
        <f t="shared" si="0"/>
        <v>7</v>
      </c>
      <c r="S28" s="2" t="s">
        <v>8</v>
      </c>
      <c r="T28">
        <f t="shared" si="1"/>
        <v>4</v>
      </c>
      <c r="U28">
        <f t="shared" si="2"/>
        <v>3</v>
      </c>
      <c r="V28" s="13"/>
      <c r="W28" s="3"/>
    </row>
    <row r="29" spans="1:23" ht="18" customHeight="1">
      <c r="A29" s="236">
        <v>24</v>
      </c>
      <c r="B29" s="13" t="s">
        <v>256</v>
      </c>
      <c r="C29" s="7">
        <v>36411</v>
      </c>
      <c r="D29" s="13" t="s">
        <v>85</v>
      </c>
      <c r="E29" s="203">
        <v>1</v>
      </c>
      <c r="F29" s="13">
        <f>1+1+1</f>
        <v>3</v>
      </c>
      <c r="G29" s="2" t="s">
        <v>8</v>
      </c>
      <c r="H29" s="13">
        <f>1+1+1</f>
        <v>3</v>
      </c>
      <c r="I29" s="13"/>
      <c r="J29" s="13"/>
      <c r="K29" s="2" t="s">
        <v>8</v>
      </c>
      <c r="L29" s="13"/>
      <c r="M29" s="13"/>
      <c r="N29" s="13">
        <f>2+1+1</f>
        <v>4</v>
      </c>
      <c r="O29" s="2" t="s">
        <v>8</v>
      </c>
      <c r="P29" s="13">
        <v>1</v>
      </c>
      <c r="Q29" s="13"/>
      <c r="R29">
        <f t="shared" si="0"/>
        <v>7</v>
      </c>
      <c r="S29" s="2" t="s">
        <v>8</v>
      </c>
      <c r="T29">
        <f t="shared" si="1"/>
        <v>4</v>
      </c>
      <c r="U29">
        <f t="shared" si="2"/>
        <v>3</v>
      </c>
      <c r="W29" s="13"/>
    </row>
    <row r="30" spans="1:23" ht="18" customHeight="1">
      <c r="A30" s="236">
        <v>26</v>
      </c>
      <c r="B30" s="13" t="s">
        <v>238</v>
      </c>
      <c r="C30" s="7">
        <v>34915</v>
      </c>
      <c r="D30" s="13" t="s">
        <v>20</v>
      </c>
      <c r="E30" s="203">
        <v>2</v>
      </c>
      <c r="F30" s="13">
        <v>1</v>
      </c>
      <c r="G30" s="2" t="s">
        <v>8</v>
      </c>
      <c r="H30" s="13">
        <v>1</v>
      </c>
      <c r="I30" s="13"/>
      <c r="J30" s="13"/>
      <c r="K30" s="2" t="s">
        <v>8</v>
      </c>
      <c r="L30" s="13"/>
      <c r="M30" s="13"/>
      <c r="N30" s="13">
        <f>1+1+1+1+1</f>
        <v>5</v>
      </c>
      <c r="O30" s="2" t="s">
        <v>8</v>
      </c>
      <c r="P30" s="13">
        <f>1+1</f>
        <v>2</v>
      </c>
      <c r="Q30" s="13"/>
      <c r="R30">
        <f t="shared" si="0"/>
        <v>6</v>
      </c>
      <c r="S30" s="2" t="s">
        <v>8</v>
      </c>
      <c r="T30">
        <f t="shared" si="1"/>
        <v>3</v>
      </c>
      <c r="U30">
        <f t="shared" si="2"/>
        <v>3</v>
      </c>
      <c r="W30" s="13"/>
    </row>
    <row r="31" spans="1:23" ht="18" customHeight="1">
      <c r="A31" s="236">
        <v>27</v>
      </c>
      <c r="B31" s="13" t="s">
        <v>243</v>
      </c>
      <c r="C31" s="7">
        <v>35435</v>
      </c>
      <c r="D31" s="13" t="s">
        <v>51</v>
      </c>
      <c r="E31" s="203">
        <v>2</v>
      </c>
      <c r="G31" s="2" t="s">
        <v>8</v>
      </c>
      <c r="K31" s="2" t="s">
        <v>8</v>
      </c>
      <c r="N31">
        <f>1+1+1+1+1</f>
        <v>5</v>
      </c>
      <c r="O31" s="2" t="s">
        <v>8</v>
      </c>
      <c r="P31">
        <f>1+1</f>
        <v>2</v>
      </c>
      <c r="R31">
        <f t="shared" si="0"/>
        <v>5</v>
      </c>
      <c r="S31" s="2" t="s">
        <v>8</v>
      </c>
      <c r="T31">
        <f t="shared" si="1"/>
        <v>2</v>
      </c>
      <c r="U31">
        <f t="shared" si="2"/>
        <v>3</v>
      </c>
      <c r="W31" s="13"/>
    </row>
    <row r="32" spans="1:23" ht="18" customHeight="1">
      <c r="A32" s="236">
        <v>28</v>
      </c>
      <c r="B32" s="13" t="s">
        <v>239</v>
      </c>
      <c r="C32" s="7">
        <v>36271</v>
      </c>
      <c r="D32" s="13" t="s">
        <v>21</v>
      </c>
      <c r="E32" s="203">
        <v>2</v>
      </c>
      <c r="F32" s="13">
        <f>1+2</f>
        <v>3</v>
      </c>
      <c r="G32" s="2" t="s">
        <v>8</v>
      </c>
      <c r="H32" s="13">
        <v>1</v>
      </c>
      <c r="I32" s="13"/>
      <c r="J32" s="13"/>
      <c r="K32" s="2" t="s">
        <v>8</v>
      </c>
      <c r="L32" s="13"/>
      <c r="M32" s="13"/>
      <c r="N32" s="13">
        <f>1+1+2+2</f>
        <v>6</v>
      </c>
      <c r="O32" s="2" t="s">
        <v>8</v>
      </c>
      <c r="P32" s="13">
        <f>1+1+1+1+1+1</f>
        <v>6</v>
      </c>
      <c r="Q32" s="13"/>
      <c r="R32">
        <f t="shared" si="0"/>
        <v>9</v>
      </c>
      <c r="S32" s="2" t="s">
        <v>8</v>
      </c>
      <c r="T32">
        <f t="shared" si="1"/>
        <v>7</v>
      </c>
      <c r="U32">
        <f t="shared" si="2"/>
        <v>2</v>
      </c>
      <c r="V32" s="13"/>
      <c r="W32" s="13"/>
    </row>
    <row r="33" spans="1:23" ht="18" customHeight="1">
      <c r="A33" s="236">
        <v>29</v>
      </c>
      <c r="B33" s="13" t="s">
        <v>173</v>
      </c>
      <c r="C33" s="7">
        <v>34886</v>
      </c>
      <c r="D33" s="13" t="s">
        <v>71</v>
      </c>
      <c r="E33" s="203">
        <v>3</v>
      </c>
      <c r="F33">
        <v>1</v>
      </c>
      <c r="G33" s="2" t="s">
        <v>8</v>
      </c>
      <c r="H33">
        <f>1+1</f>
        <v>2</v>
      </c>
      <c r="K33" s="2" t="s">
        <v>8</v>
      </c>
      <c r="N33">
        <f>1+1+2+1+1</f>
        <v>6</v>
      </c>
      <c r="O33" s="2" t="s">
        <v>8</v>
      </c>
      <c r="P33">
        <f>1+1+1</f>
        <v>3</v>
      </c>
      <c r="R33">
        <f t="shared" si="0"/>
        <v>7</v>
      </c>
      <c r="S33" s="2" t="s">
        <v>8</v>
      </c>
      <c r="T33">
        <f t="shared" si="1"/>
        <v>5</v>
      </c>
      <c r="U33">
        <f t="shared" si="2"/>
        <v>2</v>
      </c>
      <c r="V33" s="13"/>
      <c r="W33" s="13"/>
    </row>
    <row r="34" spans="1:23" ht="18" customHeight="1">
      <c r="A34" s="236">
        <v>29</v>
      </c>
      <c r="B34" s="13" t="s">
        <v>177</v>
      </c>
      <c r="C34" s="7">
        <v>35067</v>
      </c>
      <c r="D34" s="13" t="s">
        <v>26</v>
      </c>
      <c r="E34" s="203">
        <v>3</v>
      </c>
      <c r="F34">
        <v>1</v>
      </c>
      <c r="G34" s="2" t="s">
        <v>8</v>
      </c>
      <c r="H34">
        <f>1+1+2</f>
        <v>4</v>
      </c>
      <c r="K34" s="2" t="s">
        <v>8</v>
      </c>
      <c r="N34">
        <f>1+1+1+1+1+1</f>
        <v>6</v>
      </c>
      <c r="O34" s="2" t="s">
        <v>8</v>
      </c>
      <c r="P34" s="13">
        <v>1</v>
      </c>
      <c r="R34">
        <f t="shared" si="0"/>
        <v>7</v>
      </c>
      <c r="S34" s="2" t="s">
        <v>8</v>
      </c>
      <c r="T34">
        <f t="shared" si="1"/>
        <v>5</v>
      </c>
      <c r="U34">
        <f t="shared" si="2"/>
        <v>2</v>
      </c>
      <c r="W34" s="13"/>
    </row>
    <row r="35" spans="1:21" ht="18" customHeight="1">
      <c r="A35" s="236">
        <v>29</v>
      </c>
      <c r="B35" s="13" t="s">
        <v>24</v>
      </c>
      <c r="C35" s="14">
        <v>35238</v>
      </c>
      <c r="D35" s="13" t="s">
        <v>0</v>
      </c>
      <c r="E35" s="203">
        <v>1</v>
      </c>
      <c r="F35" s="13"/>
      <c r="G35" s="2" t="s">
        <v>8</v>
      </c>
      <c r="H35" s="13">
        <f>1+2</f>
        <v>3</v>
      </c>
      <c r="I35" s="13"/>
      <c r="J35" s="13"/>
      <c r="K35" s="2" t="s">
        <v>8</v>
      </c>
      <c r="L35" s="13"/>
      <c r="M35" s="13"/>
      <c r="N35" s="13">
        <f>1+1+1+1+1+1+1</f>
        <v>7</v>
      </c>
      <c r="O35" s="2" t="s">
        <v>8</v>
      </c>
      <c r="P35" s="13">
        <f>1+1</f>
        <v>2</v>
      </c>
      <c r="Q35" s="13"/>
      <c r="R35">
        <f t="shared" si="0"/>
        <v>7</v>
      </c>
      <c r="S35" s="2" t="s">
        <v>8</v>
      </c>
      <c r="T35">
        <f t="shared" si="1"/>
        <v>5</v>
      </c>
      <c r="U35">
        <f t="shared" si="2"/>
        <v>2</v>
      </c>
    </row>
    <row r="36" spans="1:21" ht="18" customHeight="1">
      <c r="A36" s="236">
        <v>32</v>
      </c>
      <c r="B36" s="13" t="s">
        <v>174</v>
      </c>
      <c r="C36" s="14">
        <v>35670</v>
      </c>
      <c r="D36" s="13" t="s">
        <v>71</v>
      </c>
      <c r="E36" s="203">
        <v>3</v>
      </c>
      <c r="F36" s="13">
        <v>1</v>
      </c>
      <c r="G36" s="2" t="s">
        <v>8</v>
      </c>
      <c r="H36" s="13">
        <f>2+1</f>
        <v>3</v>
      </c>
      <c r="I36" s="13"/>
      <c r="J36" s="13"/>
      <c r="K36" s="2" t="s">
        <v>8</v>
      </c>
      <c r="L36" s="13"/>
      <c r="M36" s="13"/>
      <c r="N36" s="13">
        <f>1+1+1+1+1</f>
        <v>5</v>
      </c>
      <c r="O36" s="2" t="s">
        <v>8</v>
      </c>
      <c r="P36" s="13">
        <v>1</v>
      </c>
      <c r="Q36" s="13"/>
      <c r="R36" s="13">
        <f t="shared" si="0"/>
        <v>6</v>
      </c>
      <c r="S36" s="15" t="s">
        <v>8</v>
      </c>
      <c r="T36" s="13">
        <f t="shared" si="1"/>
        <v>4</v>
      </c>
      <c r="U36">
        <f t="shared" si="2"/>
        <v>2</v>
      </c>
    </row>
    <row r="37" spans="1:22" ht="18" customHeight="1">
      <c r="A37" s="236">
        <v>33</v>
      </c>
      <c r="B37" s="13" t="s">
        <v>236</v>
      </c>
      <c r="C37" s="7">
        <v>34815</v>
      </c>
      <c r="D37" s="13" t="s">
        <v>20</v>
      </c>
      <c r="E37" s="203">
        <v>2</v>
      </c>
      <c r="F37" s="13">
        <v>1</v>
      </c>
      <c r="G37" s="2" t="s">
        <v>8</v>
      </c>
      <c r="H37" s="13">
        <f>2+1</f>
        <v>3</v>
      </c>
      <c r="I37" s="13"/>
      <c r="J37" s="13"/>
      <c r="K37" s="2" t="s">
        <v>8</v>
      </c>
      <c r="L37" s="13"/>
      <c r="M37" s="13"/>
      <c r="N37" s="13">
        <f>1+1+1+1</f>
        <v>4</v>
      </c>
      <c r="O37" s="2" t="s">
        <v>8</v>
      </c>
      <c r="P37" s="13"/>
      <c r="Q37" s="13"/>
      <c r="R37">
        <f aca="true" t="shared" si="3" ref="R37:R68">+F37+J37+N37</f>
        <v>5</v>
      </c>
      <c r="S37" s="2" t="s">
        <v>8</v>
      </c>
      <c r="T37">
        <f aca="true" t="shared" si="4" ref="T37:T68">+H37+L37+P37</f>
        <v>3</v>
      </c>
      <c r="U37">
        <f aca="true" t="shared" si="5" ref="U37:U68">(F37*1-H37*1)+(J37*1-L37*1)+(N37*1-P37*1)</f>
        <v>2</v>
      </c>
      <c r="V37" s="13"/>
    </row>
    <row r="38" spans="1:22" ht="18" customHeight="1">
      <c r="A38" s="236">
        <v>34</v>
      </c>
      <c r="B38" s="13" t="s">
        <v>285</v>
      </c>
      <c r="C38" s="7"/>
      <c r="D38" s="13" t="s">
        <v>33</v>
      </c>
      <c r="E38" s="203">
        <v>2</v>
      </c>
      <c r="F38" s="13"/>
      <c r="G38" s="2" t="s">
        <v>8</v>
      </c>
      <c r="H38" s="13">
        <v>1</v>
      </c>
      <c r="I38" s="13"/>
      <c r="J38" s="13"/>
      <c r="K38" s="2" t="s">
        <v>8</v>
      </c>
      <c r="L38" s="13"/>
      <c r="M38" s="13"/>
      <c r="N38" s="13">
        <f>1+1+1</f>
        <v>3</v>
      </c>
      <c r="O38" s="2" t="s">
        <v>8</v>
      </c>
      <c r="P38" s="13"/>
      <c r="Q38" s="13"/>
      <c r="R38">
        <f t="shared" si="3"/>
        <v>3</v>
      </c>
      <c r="S38" s="2" t="s">
        <v>8</v>
      </c>
      <c r="T38">
        <f t="shared" si="4"/>
        <v>1</v>
      </c>
      <c r="U38">
        <f t="shared" si="5"/>
        <v>2</v>
      </c>
      <c r="V38" s="13"/>
    </row>
    <row r="39" spans="1:22" ht="18" customHeight="1">
      <c r="A39" s="236">
        <v>35</v>
      </c>
      <c r="B39" s="13" t="s">
        <v>253</v>
      </c>
      <c r="C39" s="7">
        <v>34752</v>
      </c>
      <c r="D39" s="13" t="s">
        <v>18</v>
      </c>
      <c r="E39" s="203">
        <v>1</v>
      </c>
      <c r="G39" s="2" t="s">
        <v>8</v>
      </c>
      <c r="H39">
        <f>2+2</f>
        <v>4</v>
      </c>
      <c r="K39" s="2" t="s">
        <v>8</v>
      </c>
      <c r="N39">
        <f>1+1+1+2+2</f>
        <v>7</v>
      </c>
      <c r="O39" s="2" t="s">
        <v>8</v>
      </c>
      <c r="P39">
        <f>1+1</f>
        <v>2</v>
      </c>
      <c r="R39">
        <f t="shared" si="3"/>
        <v>7</v>
      </c>
      <c r="S39" s="2" t="s">
        <v>8</v>
      </c>
      <c r="T39">
        <f t="shared" si="4"/>
        <v>6</v>
      </c>
      <c r="U39">
        <f t="shared" si="5"/>
        <v>1</v>
      </c>
      <c r="V39" s="13"/>
    </row>
    <row r="40" spans="1:22" ht="18" customHeight="1">
      <c r="A40" s="236">
        <v>35</v>
      </c>
      <c r="B40" s="13" t="s">
        <v>244</v>
      </c>
      <c r="C40" s="7">
        <v>35442</v>
      </c>
      <c r="D40" s="13" t="s">
        <v>51</v>
      </c>
      <c r="E40" s="203">
        <v>2</v>
      </c>
      <c r="F40">
        <f>1+1</f>
        <v>2</v>
      </c>
      <c r="G40" s="2" t="s">
        <v>8</v>
      </c>
      <c r="H40" s="13">
        <f>1+1</f>
        <v>2</v>
      </c>
      <c r="K40" s="2" t="s">
        <v>8</v>
      </c>
      <c r="N40">
        <f>1+1+1+1+1</f>
        <v>5</v>
      </c>
      <c r="O40" s="2" t="s">
        <v>8</v>
      </c>
      <c r="P40">
        <f>1+1+1+1</f>
        <v>4</v>
      </c>
      <c r="R40">
        <f t="shared" si="3"/>
        <v>7</v>
      </c>
      <c r="S40" s="2" t="s">
        <v>8</v>
      </c>
      <c r="T40">
        <f t="shared" si="4"/>
        <v>6</v>
      </c>
      <c r="U40">
        <f t="shared" si="5"/>
        <v>1</v>
      </c>
      <c r="V40" s="13"/>
    </row>
    <row r="41" spans="1:22" ht="18" customHeight="1">
      <c r="A41" s="236">
        <v>37</v>
      </c>
      <c r="B41" s="13" t="s">
        <v>189</v>
      </c>
      <c r="C41" s="14">
        <v>35408</v>
      </c>
      <c r="D41" s="13" t="s">
        <v>28</v>
      </c>
      <c r="E41" s="203">
        <v>3</v>
      </c>
      <c r="F41" s="13"/>
      <c r="G41" s="2" t="s">
        <v>8</v>
      </c>
      <c r="H41" s="13">
        <f>2+2</f>
        <v>4</v>
      </c>
      <c r="I41" s="13"/>
      <c r="J41" s="13"/>
      <c r="K41" s="2" t="s">
        <v>8</v>
      </c>
      <c r="L41" s="13"/>
      <c r="M41" s="13"/>
      <c r="N41" s="13">
        <f>1+1+1+1+1+1</f>
        <v>6</v>
      </c>
      <c r="O41" s="2" t="s">
        <v>8</v>
      </c>
      <c r="P41" s="13">
        <v>1</v>
      </c>
      <c r="Q41" s="13"/>
      <c r="R41" s="13">
        <f t="shared" si="3"/>
        <v>6</v>
      </c>
      <c r="S41" s="15" t="s">
        <v>8</v>
      </c>
      <c r="T41" s="13">
        <f t="shared" si="4"/>
        <v>5</v>
      </c>
      <c r="U41">
        <f t="shared" si="5"/>
        <v>1</v>
      </c>
      <c r="V41" s="13"/>
    </row>
    <row r="42" spans="1:21" ht="18" customHeight="1">
      <c r="A42" s="236">
        <v>38</v>
      </c>
      <c r="B42" s="13" t="s">
        <v>171</v>
      </c>
      <c r="C42" s="7">
        <v>35260</v>
      </c>
      <c r="D42" s="13" t="s">
        <v>71</v>
      </c>
      <c r="E42" s="203">
        <v>3</v>
      </c>
      <c r="F42" s="13">
        <v>1</v>
      </c>
      <c r="G42" s="2" t="s">
        <v>8</v>
      </c>
      <c r="H42" s="13">
        <v>1</v>
      </c>
      <c r="I42" s="13"/>
      <c r="J42" s="13"/>
      <c r="K42" s="2" t="s">
        <v>8</v>
      </c>
      <c r="L42" s="13"/>
      <c r="M42" s="13"/>
      <c r="N42" s="13">
        <f>1+1+1+1</f>
        <v>4</v>
      </c>
      <c r="O42" s="2" t="s">
        <v>8</v>
      </c>
      <c r="P42" s="13">
        <f>1+1+1</f>
        <v>3</v>
      </c>
      <c r="Q42" s="13"/>
      <c r="R42" s="13">
        <f t="shared" si="3"/>
        <v>5</v>
      </c>
      <c r="S42" s="15" t="s">
        <v>8</v>
      </c>
      <c r="T42" s="13">
        <f t="shared" si="4"/>
        <v>4</v>
      </c>
      <c r="U42">
        <f t="shared" si="5"/>
        <v>1</v>
      </c>
    </row>
    <row r="43" spans="1:22" ht="18" customHeight="1">
      <c r="A43" s="236">
        <v>38</v>
      </c>
      <c r="B43" s="13" t="s">
        <v>167</v>
      </c>
      <c r="C43" s="202">
        <v>36025</v>
      </c>
      <c r="D43" s="13" t="s">
        <v>18</v>
      </c>
      <c r="E43" s="203">
        <v>1</v>
      </c>
      <c r="F43" s="13"/>
      <c r="G43" s="2" t="s">
        <v>8</v>
      </c>
      <c r="H43" s="13"/>
      <c r="I43" s="13"/>
      <c r="J43" s="13"/>
      <c r="K43" s="2" t="s">
        <v>8</v>
      </c>
      <c r="L43" s="13"/>
      <c r="M43" s="13"/>
      <c r="N43" s="13">
        <f>1+1+1+1+1</f>
        <v>5</v>
      </c>
      <c r="O43" s="2" t="s">
        <v>8</v>
      </c>
      <c r="P43" s="13">
        <f>1+1+1+1</f>
        <v>4</v>
      </c>
      <c r="Q43" s="13"/>
      <c r="R43" s="13">
        <f t="shared" si="3"/>
        <v>5</v>
      </c>
      <c r="S43" s="15" t="s">
        <v>8</v>
      </c>
      <c r="T43" s="13">
        <f t="shared" si="4"/>
        <v>4</v>
      </c>
      <c r="U43">
        <f t="shared" si="5"/>
        <v>1</v>
      </c>
      <c r="V43" s="13"/>
    </row>
    <row r="44" spans="1:22" ht="18" customHeight="1">
      <c r="A44" s="236">
        <v>40</v>
      </c>
      <c r="B44" s="13" t="s">
        <v>214</v>
      </c>
      <c r="C44" s="7">
        <v>34973</v>
      </c>
      <c r="D44" s="13" t="s">
        <v>86</v>
      </c>
      <c r="E44" s="203">
        <v>1</v>
      </c>
      <c r="G44" s="2" t="s">
        <v>8</v>
      </c>
      <c r="K44" s="2" t="s">
        <v>8</v>
      </c>
      <c r="N44">
        <f>1+1+2</f>
        <v>4</v>
      </c>
      <c r="O44" s="2" t="s">
        <v>8</v>
      </c>
      <c r="P44">
        <f>1+1+1</f>
        <v>3</v>
      </c>
      <c r="R44">
        <f t="shared" si="3"/>
        <v>4</v>
      </c>
      <c r="S44" s="2" t="s">
        <v>8</v>
      </c>
      <c r="T44">
        <f t="shared" si="4"/>
        <v>3</v>
      </c>
      <c r="U44">
        <f t="shared" si="5"/>
        <v>1</v>
      </c>
      <c r="V44" s="13"/>
    </row>
    <row r="45" spans="1:22" ht="18" customHeight="1">
      <c r="A45" s="236">
        <v>40</v>
      </c>
      <c r="B45" s="13" t="s">
        <v>194</v>
      </c>
      <c r="C45" s="7">
        <v>36145</v>
      </c>
      <c r="D45" s="13" t="s">
        <v>77</v>
      </c>
      <c r="E45" s="203">
        <v>3</v>
      </c>
      <c r="G45" s="2" t="s">
        <v>8</v>
      </c>
      <c r="H45" s="13">
        <v>1</v>
      </c>
      <c r="K45" s="2" t="s">
        <v>8</v>
      </c>
      <c r="N45" s="13">
        <f>1+1+1+1</f>
        <v>4</v>
      </c>
      <c r="O45" s="2" t="s">
        <v>8</v>
      </c>
      <c r="P45">
        <f>1+1</f>
        <v>2</v>
      </c>
      <c r="R45">
        <f t="shared" si="3"/>
        <v>4</v>
      </c>
      <c r="S45" s="2" t="s">
        <v>8</v>
      </c>
      <c r="T45">
        <f t="shared" si="4"/>
        <v>3</v>
      </c>
      <c r="U45">
        <f t="shared" si="5"/>
        <v>1</v>
      </c>
      <c r="V45" s="13"/>
    </row>
    <row r="46" spans="1:23" ht="18" customHeight="1">
      <c r="A46" s="236">
        <v>40</v>
      </c>
      <c r="B46" s="13" t="s">
        <v>169</v>
      </c>
      <c r="C46" s="9">
        <v>36562</v>
      </c>
      <c r="D46" s="13" t="s">
        <v>50</v>
      </c>
      <c r="E46" s="203">
        <v>1</v>
      </c>
      <c r="G46" s="2" t="s">
        <v>8</v>
      </c>
      <c r="K46" s="2" t="s">
        <v>8</v>
      </c>
      <c r="N46">
        <f>1+1+1+1</f>
        <v>4</v>
      </c>
      <c r="O46" s="2" t="s">
        <v>8</v>
      </c>
      <c r="P46" s="13">
        <f>1+1+1</f>
        <v>3</v>
      </c>
      <c r="R46">
        <f t="shared" si="3"/>
        <v>4</v>
      </c>
      <c r="S46" s="2" t="s">
        <v>8</v>
      </c>
      <c r="T46">
        <f t="shared" si="4"/>
        <v>3</v>
      </c>
      <c r="U46">
        <f t="shared" si="5"/>
        <v>1</v>
      </c>
      <c r="W46" t="s">
        <v>295</v>
      </c>
    </row>
    <row r="47" spans="1:22" ht="18" customHeight="1">
      <c r="A47" s="236">
        <v>43</v>
      </c>
      <c r="B47" s="13" t="s">
        <v>175</v>
      </c>
      <c r="C47" s="7">
        <v>34760</v>
      </c>
      <c r="D47" s="13" t="s">
        <v>27</v>
      </c>
      <c r="E47" s="203">
        <v>3</v>
      </c>
      <c r="F47" s="13"/>
      <c r="G47" s="2" t="s">
        <v>8</v>
      </c>
      <c r="H47" s="13"/>
      <c r="I47" s="13"/>
      <c r="J47" s="13"/>
      <c r="K47" s="2" t="s">
        <v>8</v>
      </c>
      <c r="L47" s="13"/>
      <c r="M47" s="13"/>
      <c r="N47" s="13">
        <f>1+2</f>
        <v>3</v>
      </c>
      <c r="O47" s="2" t="s">
        <v>8</v>
      </c>
      <c r="P47" s="13">
        <f>1+1</f>
        <v>2</v>
      </c>
      <c r="Q47" s="13"/>
      <c r="R47" s="13">
        <f t="shared" si="3"/>
        <v>3</v>
      </c>
      <c r="S47" s="15" t="s">
        <v>8</v>
      </c>
      <c r="T47" s="13">
        <f t="shared" si="4"/>
        <v>2</v>
      </c>
      <c r="U47">
        <f t="shared" si="5"/>
        <v>1</v>
      </c>
      <c r="V47" s="13"/>
    </row>
    <row r="48" spans="1:22" ht="18" customHeight="1">
      <c r="A48" s="236">
        <v>44</v>
      </c>
      <c r="B48" s="13" t="s">
        <v>232</v>
      </c>
      <c r="C48" s="7">
        <v>35070</v>
      </c>
      <c r="D48" s="13" t="s">
        <v>34</v>
      </c>
      <c r="E48" s="203">
        <v>2</v>
      </c>
      <c r="F48" s="13">
        <v>2</v>
      </c>
      <c r="G48" s="2" t="s">
        <v>8</v>
      </c>
      <c r="H48" s="13">
        <v>1</v>
      </c>
      <c r="I48" s="13"/>
      <c r="J48" s="13"/>
      <c r="K48" s="2" t="s">
        <v>8</v>
      </c>
      <c r="L48" s="13"/>
      <c r="M48" s="13"/>
      <c r="N48" s="13">
        <f>1+1+1+1</f>
        <v>4</v>
      </c>
      <c r="O48" s="2" t="s">
        <v>8</v>
      </c>
      <c r="P48" s="13">
        <f>1+1+2+1</f>
        <v>5</v>
      </c>
      <c r="Q48" s="13"/>
      <c r="R48">
        <f t="shared" si="3"/>
        <v>6</v>
      </c>
      <c r="S48" s="2" t="s">
        <v>8</v>
      </c>
      <c r="T48">
        <f t="shared" si="4"/>
        <v>6</v>
      </c>
      <c r="U48">
        <f t="shared" si="5"/>
        <v>0</v>
      </c>
      <c r="V48" s="13"/>
    </row>
    <row r="49" spans="1:22" ht="18" customHeight="1">
      <c r="A49" s="236">
        <v>45</v>
      </c>
      <c r="B49" s="13" t="s">
        <v>199</v>
      </c>
      <c r="C49" s="7">
        <v>36020</v>
      </c>
      <c r="D49" s="13" t="s">
        <v>22</v>
      </c>
      <c r="E49" s="203">
        <v>1</v>
      </c>
      <c r="G49" s="2" t="s">
        <v>8</v>
      </c>
      <c r="H49" s="13">
        <f>1+1</f>
        <v>2</v>
      </c>
      <c r="K49" s="2" t="s">
        <v>8</v>
      </c>
      <c r="N49">
        <f>1+2+2</f>
        <v>5</v>
      </c>
      <c r="O49" s="2" t="s">
        <v>8</v>
      </c>
      <c r="P49">
        <f>1+1+1</f>
        <v>3</v>
      </c>
      <c r="R49">
        <f t="shared" si="3"/>
        <v>5</v>
      </c>
      <c r="S49" s="2" t="s">
        <v>8</v>
      </c>
      <c r="T49">
        <f t="shared" si="4"/>
        <v>5</v>
      </c>
      <c r="U49">
        <f t="shared" si="5"/>
        <v>0</v>
      </c>
      <c r="V49" s="13"/>
    </row>
    <row r="50" spans="1:21" ht="18" customHeight="1">
      <c r="A50" s="236">
        <v>46</v>
      </c>
      <c r="B50" s="13" t="s">
        <v>221</v>
      </c>
      <c r="C50" s="7">
        <v>35325</v>
      </c>
      <c r="D50" s="13" t="s">
        <v>52</v>
      </c>
      <c r="E50" s="203">
        <v>2</v>
      </c>
      <c r="F50" s="13"/>
      <c r="G50" s="2" t="s">
        <v>8</v>
      </c>
      <c r="H50" s="13"/>
      <c r="I50" s="13"/>
      <c r="J50" s="13"/>
      <c r="K50" s="2" t="s">
        <v>8</v>
      </c>
      <c r="L50" s="13"/>
      <c r="M50" s="13"/>
      <c r="N50" s="13">
        <f>1+2+1</f>
        <v>4</v>
      </c>
      <c r="O50" s="2" t="s">
        <v>8</v>
      </c>
      <c r="P50" s="13">
        <f>1+1+1+1</f>
        <v>4</v>
      </c>
      <c r="Q50" s="13"/>
      <c r="R50">
        <f t="shared" si="3"/>
        <v>4</v>
      </c>
      <c r="S50" s="2" t="s">
        <v>8</v>
      </c>
      <c r="T50">
        <f t="shared" si="4"/>
        <v>4</v>
      </c>
      <c r="U50">
        <f t="shared" si="5"/>
        <v>0</v>
      </c>
    </row>
    <row r="51" spans="1:21" ht="18" customHeight="1">
      <c r="A51" s="236">
        <v>47</v>
      </c>
      <c r="B51" s="13" t="s">
        <v>228</v>
      </c>
      <c r="C51" s="7">
        <v>34747</v>
      </c>
      <c r="D51" s="13" t="s">
        <v>33</v>
      </c>
      <c r="E51" s="203">
        <v>2</v>
      </c>
      <c r="F51" s="13"/>
      <c r="G51" s="2" t="s">
        <v>8</v>
      </c>
      <c r="H51" s="13"/>
      <c r="I51" s="13"/>
      <c r="J51" s="13"/>
      <c r="K51" s="2" t="s">
        <v>8</v>
      </c>
      <c r="L51" s="13"/>
      <c r="M51" s="13"/>
      <c r="N51" s="13">
        <f>1+1+1</f>
        <v>3</v>
      </c>
      <c r="O51" s="2" t="s">
        <v>8</v>
      </c>
      <c r="P51" s="13">
        <f>1+1+1</f>
        <v>3</v>
      </c>
      <c r="Q51" s="13"/>
      <c r="R51">
        <f t="shared" si="3"/>
        <v>3</v>
      </c>
      <c r="S51" s="2" t="s">
        <v>8</v>
      </c>
      <c r="T51">
        <f t="shared" si="4"/>
        <v>3</v>
      </c>
      <c r="U51">
        <f t="shared" si="5"/>
        <v>0</v>
      </c>
    </row>
    <row r="52" spans="1:22" ht="18" customHeight="1">
      <c r="A52" s="236">
        <v>48</v>
      </c>
      <c r="B52" s="13" t="s">
        <v>46</v>
      </c>
      <c r="C52" s="7">
        <v>35010</v>
      </c>
      <c r="D52" s="13" t="s">
        <v>18</v>
      </c>
      <c r="E52" s="203">
        <v>1</v>
      </c>
      <c r="G52" s="2" t="s">
        <v>8</v>
      </c>
      <c r="K52" s="2" t="s">
        <v>8</v>
      </c>
      <c r="N52">
        <v>2</v>
      </c>
      <c r="O52" s="2" t="s">
        <v>8</v>
      </c>
      <c r="P52">
        <f>1+1</f>
        <v>2</v>
      </c>
      <c r="R52">
        <f t="shared" si="3"/>
        <v>2</v>
      </c>
      <c r="S52" s="2" t="s">
        <v>8</v>
      </c>
      <c r="T52">
        <f t="shared" si="4"/>
        <v>2</v>
      </c>
      <c r="U52">
        <f t="shared" si="5"/>
        <v>0</v>
      </c>
      <c r="V52" s="13"/>
    </row>
    <row r="53" spans="1:22" ht="18" customHeight="1">
      <c r="A53" s="236">
        <v>49</v>
      </c>
      <c r="B53" s="13" t="s">
        <v>197</v>
      </c>
      <c r="C53" s="14">
        <v>34950</v>
      </c>
      <c r="D53" s="13" t="s">
        <v>22</v>
      </c>
      <c r="E53" s="203">
        <v>1</v>
      </c>
      <c r="G53" s="2" t="s">
        <v>8</v>
      </c>
      <c r="K53" s="2" t="s">
        <v>8</v>
      </c>
      <c r="N53">
        <f>1+2+1+1+1</f>
        <v>6</v>
      </c>
      <c r="O53" s="2" t="s">
        <v>8</v>
      </c>
      <c r="P53">
        <f>1+1+1+1+1+1+1</f>
        <v>7</v>
      </c>
      <c r="R53">
        <f t="shared" si="3"/>
        <v>6</v>
      </c>
      <c r="S53" s="2" t="s">
        <v>8</v>
      </c>
      <c r="T53">
        <f t="shared" si="4"/>
        <v>7</v>
      </c>
      <c r="U53">
        <f t="shared" si="5"/>
        <v>-1</v>
      </c>
      <c r="V53" s="13"/>
    </row>
    <row r="54" spans="1:21" ht="18" customHeight="1">
      <c r="A54" s="236">
        <v>49</v>
      </c>
      <c r="B54" s="13" t="s">
        <v>223</v>
      </c>
      <c r="C54" s="7">
        <v>35451</v>
      </c>
      <c r="D54" s="13" t="s">
        <v>52</v>
      </c>
      <c r="E54" s="203">
        <v>2</v>
      </c>
      <c r="F54" s="13">
        <f>1+2</f>
        <v>3</v>
      </c>
      <c r="G54" s="2" t="s">
        <v>8</v>
      </c>
      <c r="H54" s="13"/>
      <c r="I54" s="13"/>
      <c r="J54" s="13"/>
      <c r="K54" s="2" t="s">
        <v>8</v>
      </c>
      <c r="L54" s="13"/>
      <c r="M54" s="13"/>
      <c r="N54" s="13">
        <f>1+1+1</f>
        <v>3</v>
      </c>
      <c r="O54" s="2" t="s">
        <v>8</v>
      </c>
      <c r="P54" s="13">
        <f>1+1+1+1+1+1+1</f>
        <v>7</v>
      </c>
      <c r="Q54" s="13"/>
      <c r="R54">
        <f t="shared" si="3"/>
        <v>6</v>
      </c>
      <c r="S54" s="2" t="s">
        <v>8</v>
      </c>
      <c r="T54">
        <f t="shared" si="4"/>
        <v>7</v>
      </c>
      <c r="U54">
        <f t="shared" si="5"/>
        <v>-1</v>
      </c>
    </row>
    <row r="55" spans="1:21" ht="18" customHeight="1">
      <c r="A55" s="236">
        <v>51</v>
      </c>
      <c r="B55" s="13" t="s">
        <v>222</v>
      </c>
      <c r="C55" s="7">
        <v>34949</v>
      </c>
      <c r="D55" s="13" t="s">
        <v>52</v>
      </c>
      <c r="E55" s="203">
        <v>2</v>
      </c>
      <c r="F55" s="13">
        <f>1+2</f>
        <v>3</v>
      </c>
      <c r="G55" s="2" t="s">
        <v>8</v>
      </c>
      <c r="H55" s="13"/>
      <c r="I55" s="13"/>
      <c r="J55" s="13"/>
      <c r="K55" s="2" t="s">
        <v>8</v>
      </c>
      <c r="L55" s="13"/>
      <c r="M55" s="13"/>
      <c r="N55" s="13">
        <f>1+1</f>
        <v>2</v>
      </c>
      <c r="O55" s="2" t="s">
        <v>8</v>
      </c>
      <c r="P55" s="13">
        <f>1+1+1+1+1+1</f>
        <v>6</v>
      </c>
      <c r="Q55" s="13"/>
      <c r="R55">
        <f t="shared" si="3"/>
        <v>5</v>
      </c>
      <c r="S55" s="2" t="s">
        <v>8</v>
      </c>
      <c r="T55">
        <f t="shared" si="4"/>
        <v>6</v>
      </c>
      <c r="U55">
        <f t="shared" si="5"/>
        <v>-1</v>
      </c>
    </row>
    <row r="56" spans="1:21" ht="18" customHeight="1">
      <c r="A56" s="236">
        <v>51</v>
      </c>
      <c r="B56" s="13" t="s">
        <v>235</v>
      </c>
      <c r="C56" s="7">
        <v>35083</v>
      </c>
      <c r="D56" s="13" t="s">
        <v>36</v>
      </c>
      <c r="E56" s="203">
        <v>2</v>
      </c>
      <c r="F56" s="13">
        <f>1+1</f>
        <v>2</v>
      </c>
      <c r="G56" s="2" t="s">
        <v>8</v>
      </c>
      <c r="H56" s="13"/>
      <c r="I56" s="13"/>
      <c r="J56" s="13"/>
      <c r="K56" s="2" t="s">
        <v>8</v>
      </c>
      <c r="L56" s="13"/>
      <c r="M56" s="13"/>
      <c r="N56" s="13">
        <f>1+1+1</f>
        <v>3</v>
      </c>
      <c r="O56" s="2" t="s">
        <v>8</v>
      </c>
      <c r="P56" s="13">
        <f>1+1+2+1+1</f>
        <v>6</v>
      </c>
      <c r="Q56" s="13"/>
      <c r="R56">
        <f t="shared" si="3"/>
        <v>5</v>
      </c>
      <c r="S56" s="2" t="s">
        <v>8</v>
      </c>
      <c r="T56">
        <f t="shared" si="4"/>
        <v>6</v>
      </c>
      <c r="U56">
        <f t="shared" si="5"/>
        <v>-1</v>
      </c>
    </row>
    <row r="57" spans="1:22" ht="18" customHeight="1">
      <c r="A57" s="236">
        <v>51</v>
      </c>
      <c r="B57" s="13" t="s">
        <v>227</v>
      </c>
      <c r="C57" s="7">
        <v>35237</v>
      </c>
      <c r="D57" s="13" t="s">
        <v>33</v>
      </c>
      <c r="E57" s="203">
        <v>2</v>
      </c>
      <c r="F57" s="13"/>
      <c r="G57" s="2" t="s">
        <v>8</v>
      </c>
      <c r="H57" s="13"/>
      <c r="I57" s="13"/>
      <c r="J57" s="13"/>
      <c r="K57" s="2" t="s">
        <v>8</v>
      </c>
      <c r="L57" s="13"/>
      <c r="M57" s="13"/>
      <c r="N57" s="13">
        <f>1+1+1+1+1</f>
        <v>5</v>
      </c>
      <c r="O57" s="2" t="s">
        <v>8</v>
      </c>
      <c r="P57" s="13">
        <f>2+2+2</f>
        <v>6</v>
      </c>
      <c r="Q57" s="13"/>
      <c r="R57">
        <f t="shared" si="3"/>
        <v>5</v>
      </c>
      <c r="S57" s="2" t="s">
        <v>8</v>
      </c>
      <c r="T57">
        <f t="shared" si="4"/>
        <v>6</v>
      </c>
      <c r="U57">
        <f t="shared" si="5"/>
        <v>-1</v>
      </c>
      <c r="V57" s="13"/>
    </row>
    <row r="58" spans="1:22" ht="18" customHeight="1">
      <c r="A58" s="236">
        <v>51</v>
      </c>
      <c r="B58" s="13" t="s">
        <v>240</v>
      </c>
      <c r="C58" s="7">
        <v>36067</v>
      </c>
      <c r="D58" s="13" t="s">
        <v>21</v>
      </c>
      <c r="E58" s="203">
        <v>2</v>
      </c>
      <c r="F58" s="13"/>
      <c r="G58" s="2" t="s">
        <v>8</v>
      </c>
      <c r="H58" s="13">
        <v>1</v>
      </c>
      <c r="I58" s="13"/>
      <c r="J58" s="13"/>
      <c r="K58" s="2" t="s">
        <v>8</v>
      </c>
      <c r="L58" s="13"/>
      <c r="M58" s="13"/>
      <c r="N58" s="13">
        <f>2+2+1</f>
        <v>5</v>
      </c>
      <c r="O58" s="2" t="s">
        <v>8</v>
      </c>
      <c r="P58" s="13">
        <f>1+1+1+1+1</f>
        <v>5</v>
      </c>
      <c r="Q58" s="13"/>
      <c r="R58">
        <f t="shared" si="3"/>
        <v>5</v>
      </c>
      <c r="S58" s="2" t="s">
        <v>8</v>
      </c>
      <c r="T58">
        <f t="shared" si="4"/>
        <v>6</v>
      </c>
      <c r="U58">
        <f t="shared" si="5"/>
        <v>-1</v>
      </c>
      <c r="V58" s="13"/>
    </row>
    <row r="59" spans="1:22" ht="18" customHeight="1">
      <c r="A59" s="236">
        <v>55</v>
      </c>
      <c r="B59" s="13" t="s">
        <v>193</v>
      </c>
      <c r="C59" s="7">
        <v>35154</v>
      </c>
      <c r="D59" s="13" t="s">
        <v>77</v>
      </c>
      <c r="E59" s="203">
        <v>3</v>
      </c>
      <c r="F59">
        <v>1</v>
      </c>
      <c r="G59" s="2" t="s">
        <v>8</v>
      </c>
      <c r="H59">
        <f>1+1</f>
        <v>2</v>
      </c>
      <c r="K59" s="2" t="s">
        <v>8</v>
      </c>
      <c r="N59" s="13">
        <f>1+1+1</f>
        <v>3</v>
      </c>
      <c r="O59" s="2" t="s">
        <v>8</v>
      </c>
      <c r="P59">
        <f>1+1+1</f>
        <v>3</v>
      </c>
      <c r="R59">
        <f t="shared" si="3"/>
        <v>4</v>
      </c>
      <c r="S59" s="2" t="s">
        <v>8</v>
      </c>
      <c r="T59">
        <f t="shared" si="4"/>
        <v>5</v>
      </c>
      <c r="U59">
        <f t="shared" si="5"/>
        <v>-1</v>
      </c>
      <c r="V59" s="13"/>
    </row>
    <row r="60" spans="1:22" ht="18" customHeight="1">
      <c r="A60" s="236">
        <v>56</v>
      </c>
      <c r="B60" s="13" t="s">
        <v>252</v>
      </c>
      <c r="C60" s="7">
        <v>35082</v>
      </c>
      <c r="D60" s="13" t="s">
        <v>85</v>
      </c>
      <c r="E60" s="203">
        <v>1</v>
      </c>
      <c r="F60" s="13"/>
      <c r="G60" s="2" t="s">
        <v>8</v>
      </c>
      <c r="H60" s="13"/>
      <c r="I60" s="13"/>
      <c r="J60" s="13"/>
      <c r="K60" s="2" t="s">
        <v>8</v>
      </c>
      <c r="L60" s="13"/>
      <c r="M60" s="13"/>
      <c r="N60" s="13">
        <v>1</v>
      </c>
      <c r="O60" s="2" t="s">
        <v>8</v>
      </c>
      <c r="P60" s="13">
        <f>1+1</f>
        <v>2</v>
      </c>
      <c r="Q60" s="13"/>
      <c r="R60">
        <f t="shared" si="3"/>
        <v>1</v>
      </c>
      <c r="S60" s="2" t="s">
        <v>8</v>
      </c>
      <c r="T60">
        <f t="shared" si="4"/>
        <v>2</v>
      </c>
      <c r="U60">
        <f t="shared" si="5"/>
        <v>-1</v>
      </c>
      <c r="V60" s="13"/>
    </row>
    <row r="61" spans="1:22" ht="18" customHeight="1">
      <c r="A61" s="236">
        <v>57</v>
      </c>
      <c r="B61" s="13" t="s">
        <v>196</v>
      </c>
      <c r="C61" s="7">
        <v>35395</v>
      </c>
      <c r="D61" s="13" t="s">
        <v>77</v>
      </c>
      <c r="E61" s="203">
        <v>3</v>
      </c>
      <c r="F61">
        <v>1</v>
      </c>
      <c r="G61" s="2" t="s">
        <v>8</v>
      </c>
      <c r="H61">
        <v>2</v>
      </c>
      <c r="K61" s="2" t="s">
        <v>8</v>
      </c>
      <c r="N61" s="13">
        <f>1+2+1</f>
        <v>4</v>
      </c>
      <c r="O61" s="2" t="s">
        <v>8</v>
      </c>
      <c r="P61">
        <f>2+1+1+1</f>
        <v>5</v>
      </c>
      <c r="R61">
        <f t="shared" si="3"/>
        <v>5</v>
      </c>
      <c r="S61" s="2" t="s">
        <v>8</v>
      </c>
      <c r="T61">
        <f t="shared" si="4"/>
        <v>7</v>
      </c>
      <c r="U61">
        <f t="shared" si="5"/>
        <v>-2</v>
      </c>
      <c r="V61" s="13"/>
    </row>
    <row r="62" spans="1:21" ht="18" customHeight="1">
      <c r="A62" s="236">
        <v>57</v>
      </c>
      <c r="B62" s="13" t="s">
        <v>231</v>
      </c>
      <c r="C62" s="7">
        <v>35710</v>
      </c>
      <c r="D62" s="13" t="s">
        <v>33</v>
      </c>
      <c r="E62" s="203">
        <v>2</v>
      </c>
      <c r="F62" s="13">
        <v>2</v>
      </c>
      <c r="G62" s="2" t="s">
        <v>8</v>
      </c>
      <c r="H62" s="13">
        <v>1</v>
      </c>
      <c r="I62" s="13"/>
      <c r="J62" s="13"/>
      <c r="K62" s="2" t="s">
        <v>8</v>
      </c>
      <c r="L62" s="13"/>
      <c r="M62" s="13"/>
      <c r="N62" s="13">
        <f>1+1+1</f>
        <v>3</v>
      </c>
      <c r="O62" s="2" t="s">
        <v>8</v>
      </c>
      <c r="P62" s="13">
        <f>1+1+1+1+1+1</f>
        <v>6</v>
      </c>
      <c r="Q62" s="13"/>
      <c r="R62">
        <f t="shared" si="3"/>
        <v>5</v>
      </c>
      <c r="S62" s="2" t="s">
        <v>8</v>
      </c>
      <c r="T62">
        <f t="shared" si="4"/>
        <v>7</v>
      </c>
      <c r="U62">
        <f t="shared" si="5"/>
        <v>-2</v>
      </c>
    </row>
    <row r="63" spans="1:22" ht="18" customHeight="1">
      <c r="A63" s="236">
        <v>59</v>
      </c>
      <c r="B63" s="13" t="s">
        <v>287</v>
      </c>
      <c r="C63" s="7">
        <v>35819</v>
      </c>
      <c r="D63" s="13" t="s">
        <v>51</v>
      </c>
      <c r="E63" s="203">
        <v>2</v>
      </c>
      <c r="F63">
        <v>1</v>
      </c>
      <c r="G63" s="2" t="s">
        <v>8</v>
      </c>
      <c r="H63">
        <f>1+1</f>
        <v>2</v>
      </c>
      <c r="K63" s="2" t="s">
        <v>8</v>
      </c>
      <c r="N63">
        <v>1</v>
      </c>
      <c r="O63" s="2" t="s">
        <v>8</v>
      </c>
      <c r="P63">
        <f>1+1</f>
        <v>2</v>
      </c>
      <c r="R63">
        <f t="shared" si="3"/>
        <v>2</v>
      </c>
      <c r="S63" s="2" t="s">
        <v>8</v>
      </c>
      <c r="T63">
        <f t="shared" si="4"/>
        <v>4</v>
      </c>
      <c r="U63">
        <f t="shared" si="5"/>
        <v>-2</v>
      </c>
      <c r="V63" s="13"/>
    </row>
    <row r="64" spans="1:22" ht="18" customHeight="1">
      <c r="A64" s="236">
        <v>59</v>
      </c>
      <c r="B64" s="13" t="s">
        <v>290</v>
      </c>
      <c r="C64" s="14">
        <v>35907</v>
      </c>
      <c r="D64" s="13" t="s">
        <v>88</v>
      </c>
      <c r="E64" s="203">
        <v>3</v>
      </c>
      <c r="F64">
        <v>2</v>
      </c>
      <c r="G64" s="2" t="s">
        <v>8</v>
      </c>
      <c r="K64" s="2" t="s">
        <v>8</v>
      </c>
      <c r="O64" s="2" t="s">
        <v>8</v>
      </c>
      <c r="P64">
        <f>2+1+1</f>
        <v>4</v>
      </c>
      <c r="R64">
        <f t="shared" si="3"/>
        <v>2</v>
      </c>
      <c r="S64" s="2" t="s">
        <v>8</v>
      </c>
      <c r="T64">
        <f t="shared" si="4"/>
        <v>4</v>
      </c>
      <c r="U64">
        <f t="shared" si="5"/>
        <v>-2</v>
      </c>
      <c r="V64" s="13"/>
    </row>
    <row r="65" spans="1:22" ht="18" customHeight="1">
      <c r="A65" s="236">
        <v>61</v>
      </c>
      <c r="B65" s="13" t="s">
        <v>225</v>
      </c>
      <c r="C65" s="7">
        <v>35994</v>
      </c>
      <c r="D65" s="13" t="s">
        <v>53</v>
      </c>
      <c r="E65" s="203">
        <v>2</v>
      </c>
      <c r="F65" s="13">
        <f>1+1+1+1</f>
        <v>4</v>
      </c>
      <c r="G65" s="2" t="s">
        <v>8</v>
      </c>
      <c r="H65" s="13">
        <f>1+1+1</f>
        <v>3</v>
      </c>
      <c r="I65" s="13"/>
      <c r="J65" s="13"/>
      <c r="K65" s="2" t="s">
        <v>8</v>
      </c>
      <c r="L65" s="13"/>
      <c r="M65" s="13"/>
      <c r="N65" s="13">
        <f>2+1</f>
        <v>3</v>
      </c>
      <c r="O65" s="2" t="s">
        <v>8</v>
      </c>
      <c r="P65" s="13">
        <f>1+1+1+1+1+1+1</f>
        <v>7</v>
      </c>
      <c r="Q65" s="13"/>
      <c r="R65">
        <f t="shared" si="3"/>
        <v>7</v>
      </c>
      <c r="S65" s="2" t="s">
        <v>8</v>
      </c>
      <c r="T65">
        <f t="shared" si="4"/>
        <v>10</v>
      </c>
      <c r="U65">
        <f t="shared" si="5"/>
        <v>-3</v>
      </c>
      <c r="V65" s="13"/>
    </row>
    <row r="66" spans="1:22" ht="18" customHeight="1">
      <c r="A66" s="236">
        <v>62</v>
      </c>
      <c r="B66" s="13" t="s">
        <v>180</v>
      </c>
      <c r="C66" s="14">
        <v>35237</v>
      </c>
      <c r="D66" s="13" t="s">
        <v>65</v>
      </c>
      <c r="E66" s="203">
        <v>3</v>
      </c>
      <c r="F66" s="13">
        <v>1</v>
      </c>
      <c r="G66" s="2" t="s">
        <v>8</v>
      </c>
      <c r="H66" s="13">
        <v>1</v>
      </c>
      <c r="I66" s="13"/>
      <c r="J66" s="13"/>
      <c r="K66" s="2" t="s">
        <v>8</v>
      </c>
      <c r="L66" s="13"/>
      <c r="M66" s="13"/>
      <c r="N66" s="13">
        <f>1+1+1</f>
        <v>3</v>
      </c>
      <c r="O66" s="2" t="s">
        <v>8</v>
      </c>
      <c r="P66" s="13">
        <f>1+1+1+1+1+1</f>
        <v>6</v>
      </c>
      <c r="Q66" s="13"/>
      <c r="R66" s="13">
        <f t="shared" si="3"/>
        <v>4</v>
      </c>
      <c r="S66" s="15" t="s">
        <v>8</v>
      </c>
      <c r="T66" s="13">
        <f t="shared" si="4"/>
        <v>7</v>
      </c>
      <c r="U66">
        <f t="shared" si="5"/>
        <v>-3</v>
      </c>
      <c r="V66" s="13"/>
    </row>
    <row r="67" spans="1:22" ht="18" customHeight="1">
      <c r="A67" s="236">
        <v>63</v>
      </c>
      <c r="B67" s="13" t="s">
        <v>179</v>
      </c>
      <c r="C67" s="7">
        <v>35766</v>
      </c>
      <c r="D67" s="13" t="s">
        <v>65</v>
      </c>
      <c r="E67" s="203">
        <v>3</v>
      </c>
      <c r="F67">
        <v>1</v>
      </c>
      <c r="G67" s="2" t="s">
        <v>8</v>
      </c>
      <c r="H67">
        <v>1</v>
      </c>
      <c r="K67" s="2" t="s">
        <v>8</v>
      </c>
      <c r="N67">
        <f>1+1</f>
        <v>2</v>
      </c>
      <c r="O67" s="2" t="s">
        <v>8</v>
      </c>
      <c r="P67">
        <f>1+1+1+1+1</f>
        <v>5</v>
      </c>
      <c r="R67">
        <f t="shared" si="3"/>
        <v>3</v>
      </c>
      <c r="S67" s="2" t="s">
        <v>8</v>
      </c>
      <c r="T67">
        <f t="shared" si="4"/>
        <v>6</v>
      </c>
      <c r="U67">
        <f t="shared" si="5"/>
        <v>-3</v>
      </c>
      <c r="V67" s="13"/>
    </row>
    <row r="68" spans="1:22" ht="18" customHeight="1">
      <c r="A68" s="236">
        <v>64</v>
      </c>
      <c r="B68" s="13" t="s">
        <v>220</v>
      </c>
      <c r="C68" s="14">
        <v>35415</v>
      </c>
      <c r="D68" s="13" t="s">
        <v>57</v>
      </c>
      <c r="E68" s="203">
        <v>1</v>
      </c>
      <c r="G68" s="2" t="s">
        <v>8</v>
      </c>
      <c r="K68" s="2" t="s">
        <v>8</v>
      </c>
      <c r="N68">
        <v>1</v>
      </c>
      <c r="O68" s="2" t="s">
        <v>8</v>
      </c>
      <c r="P68">
        <f>1+1+1+1</f>
        <v>4</v>
      </c>
      <c r="R68">
        <f t="shared" si="3"/>
        <v>1</v>
      </c>
      <c r="S68" s="2" t="s">
        <v>8</v>
      </c>
      <c r="T68">
        <f t="shared" si="4"/>
        <v>4</v>
      </c>
      <c r="U68">
        <f t="shared" si="5"/>
        <v>-3</v>
      </c>
      <c r="V68" s="13"/>
    </row>
    <row r="69" spans="1:22" ht="18" customHeight="1">
      <c r="A69" s="236">
        <v>64</v>
      </c>
      <c r="B69" s="13" t="s">
        <v>289</v>
      </c>
      <c r="C69" s="9" t="s">
        <v>286</v>
      </c>
      <c r="D69" s="13" t="s">
        <v>52</v>
      </c>
      <c r="E69" s="203">
        <v>2</v>
      </c>
      <c r="F69" s="13">
        <v>1</v>
      </c>
      <c r="G69" s="2" t="s">
        <v>8</v>
      </c>
      <c r="H69" s="13">
        <v>2</v>
      </c>
      <c r="I69" s="13"/>
      <c r="J69" s="13"/>
      <c r="K69" s="2" t="s">
        <v>8</v>
      </c>
      <c r="L69" s="13"/>
      <c r="M69" s="13"/>
      <c r="N69" s="13"/>
      <c r="O69" s="2" t="s">
        <v>8</v>
      </c>
      <c r="P69" s="13">
        <f>1+1</f>
        <v>2</v>
      </c>
      <c r="Q69" s="13"/>
      <c r="R69">
        <f aca="true" t="shared" si="6" ref="R69:R103">+F69+J69+N69</f>
        <v>1</v>
      </c>
      <c r="S69" s="2" t="s">
        <v>8</v>
      </c>
      <c r="T69">
        <f aca="true" t="shared" si="7" ref="T69:T103">+H69+L69+P69</f>
        <v>4</v>
      </c>
      <c r="U69">
        <f aca="true" t="shared" si="8" ref="U69:U103">(F69*1-H69*1)+(J69*1-L69*1)+(N69*1-P69*1)</f>
        <v>-3</v>
      </c>
      <c r="V69" s="13"/>
    </row>
    <row r="70" spans="1:22" ht="18" customHeight="1">
      <c r="A70" s="236">
        <v>64</v>
      </c>
      <c r="B70" s="13" t="s">
        <v>309</v>
      </c>
      <c r="D70" s="13" t="s">
        <v>45</v>
      </c>
      <c r="E70" s="203">
        <v>2</v>
      </c>
      <c r="F70" s="13"/>
      <c r="G70" s="2" t="s">
        <v>8</v>
      </c>
      <c r="H70" s="13">
        <f>1+2</f>
        <v>3</v>
      </c>
      <c r="I70" s="13"/>
      <c r="J70" s="13"/>
      <c r="K70" s="2" t="s">
        <v>8</v>
      </c>
      <c r="L70" s="13"/>
      <c r="M70" s="13"/>
      <c r="N70" s="13">
        <v>1</v>
      </c>
      <c r="O70" s="2" t="s">
        <v>8</v>
      </c>
      <c r="P70" s="13">
        <v>1</v>
      </c>
      <c r="Q70" s="13"/>
      <c r="R70">
        <f t="shared" si="6"/>
        <v>1</v>
      </c>
      <c r="S70" s="2" t="s">
        <v>8</v>
      </c>
      <c r="T70">
        <f t="shared" si="7"/>
        <v>4</v>
      </c>
      <c r="U70">
        <f t="shared" si="8"/>
        <v>-3</v>
      </c>
      <c r="V70" s="13"/>
    </row>
    <row r="71" spans="1:22" ht="18" customHeight="1">
      <c r="A71" s="236">
        <v>67</v>
      </c>
      <c r="B71" s="13" t="s">
        <v>215</v>
      </c>
      <c r="C71" s="7">
        <v>35153</v>
      </c>
      <c r="D71" s="13" t="s">
        <v>247</v>
      </c>
      <c r="E71" s="203">
        <v>1</v>
      </c>
      <c r="G71" s="2" t="s">
        <v>8</v>
      </c>
      <c r="K71" s="2" t="s">
        <v>8</v>
      </c>
      <c r="O71" s="2" t="s">
        <v>8</v>
      </c>
      <c r="P71">
        <f>1+1+1</f>
        <v>3</v>
      </c>
      <c r="R71">
        <f t="shared" si="6"/>
        <v>0</v>
      </c>
      <c r="S71" s="2" t="s">
        <v>8</v>
      </c>
      <c r="T71">
        <f t="shared" si="7"/>
        <v>3</v>
      </c>
      <c r="U71">
        <f t="shared" si="8"/>
        <v>-3</v>
      </c>
      <c r="V71" s="13"/>
    </row>
    <row r="72" spans="1:22" ht="18" customHeight="1">
      <c r="A72" s="236">
        <v>67</v>
      </c>
      <c r="B72" s="13" t="s">
        <v>209</v>
      </c>
      <c r="C72" s="7">
        <v>35359</v>
      </c>
      <c r="D72" s="13" t="s">
        <v>57</v>
      </c>
      <c r="E72" s="203">
        <v>1</v>
      </c>
      <c r="G72" s="2" t="s">
        <v>8</v>
      </c>
      <c r="K72" s="2" t="s">
        <v>8</v>
      </c>
      <c r="O72" s="2" t="s">
        <v>8</v>
      </c>
      <c r="P72">
        <f>1+2</f>
        <v>3</v>
      </c>
      <c r="R72">
        <f t="shared" si="6"/>
        <v>0</v>
      </c>
      <c r="S72" s="2" t="s">
        <v>8</v>
      </c>
      <c r="T72">
        <f t="shared" si="7"/>
        <v>3</v>
      </c>
      <c r="U72">
        <f t="shared" si="8"/>
        <v>-3</v>
      </c>
      <c r="V72" s="13"/>
    </row>
    <row r="73" spans="1:22" ht="18" customHeight="1">
      <c r="A73" s="236">
        <v>67</v>
      </c>
      <c r="B73" s="13" t="s">
        <v>254</v>
      </c>
      <c r="C73" s="14"/>
      <c r="D73" s="13" t="s">
        <v>88</v>
      </c>
      <c r="E73" s="203">
        <v>3</v>
      </c>
      <c r="G73" s="2" t="s">
        <v>8</v>
      </c>
      <c r="K73" s="2" t="s">
        <v>8</v>
      </c>
      <c r="O73" s="2" t="s">
        <v>8</v>
      </c>
      <c r="P73">
        <f>1+1+1</f>
        <v>3</v>
      </c>
      <c r="R73">
        <f t="shared" si="6"/>
        <v>0</v>
      </c>
      <c r="S73" s="2" t="s">
        <v>8</v>
      </c>
      <c r="T73">
        <f t="shared" si="7"/>
        <v>3</v>
      </c>
      <c r="U73">
        <f t="shared" si="8"/>
        <v>-3</v>
      </c>
      <c r="V73" s="13"/>
    </row>
    <row r="74" spans="1:22" ht="18" customHeight="1">
      <c r="A74" s="236">
        <v>70</v>
      </c>
      <c r="B74" s="13" t="s">
        <v>190</v>
      </c>
      <c r="C74" s="14">
        <v>35914</v>
      </c>
      <c r="D74" s="13" t="s">
        <v>29</v>
      </c>
      <c r="E74" s="203">
        <v>3</v>
      </c>
      <c r="F74" s="13">
        <f>1+1+1</f>
        <v>3</v>
      </c>
      <c r="G74" s="2" t="s">
        <v>8</v>
      </c>
      <c r="H74" s="13">
        <f>1+1+1</f>
        <v>3</v>
      </c>
      <c r="I74" s="13"/>
      <c r="J74" s="13"/>
      <c r="K74" s="2" t="s">
        <v>8</v>
      </c>
      <c r="L74" s="13"/>
      <c r="M74" s="13"/>
      <c r="N74" s="13">
        <f>1+1+1</f>
        <v>3</v>
      </c>
      <c r="O74" s="2" t="s">
        <v>8</v>
      </c>
      <c r="P74" s="13">
        <f>1+2+1+1+1+1</f>
        <v>7</v>
      </c>
      <c r="Q74" s="13"/>
      <c r="R74" s="13">
        <f t="shared" si="6"/>
        <v>6</v>
      </c>
      <c r="S74" s="15" t="s">
        <v>8</v>
      </c>
      <c r="T74" s="13">
        <f t="shared" si="7"/>
        <v>10</v>
      </c>
      <c r="U74">
        <f t="shared" si="8"/>
        <v>-4</v>
      </c>
      <c r="V74" s="13"/>
    </row>
    <row r="75" spans="1:22" ht="18" customHeight="1">
      <c r="A75" s="236">
        <v>70</v>
      </c>
      <c r="B75" s="13" t="s">
        <v>204</v>
      </c>
      <c r="C75" s="14">
        <v>36341</v>
      </c>
      <c r="D75" s="13" t="s">
        <v>85</v>
      </c>
      <c r="E75" s="203">
        <v>1</v>
      </c>
      <c r="F75" s="13">
        <v>1</v>
      </c>
      <c r="G75" s="2" t="s">
        <v>8</v>
      </c>
      <c r="H75" s="13">
        <f>1+1+2</f>
        <v>4</v>
      </c>
      <c r="I75" s="13"/>
      <c r="J75" s="13"/>
      <c r="K75" s="2" t="s">
        <v>8</v>
      </c>
      <c r="L75" s="13"/>
      <c r="M75" s="13"/>
      <c r="N75" s="13">
        <f>2+1+2</f>
        <v>5</v>
      </c>
      <c r="O75" s="2" t="s">
        <v>8</v>
      </c>
      <c r="P75" s="13">
        <f>1+1+1+1+1+1</f>
        <v>6</v>
      </c>
      <c r="Q75" s="13"/>
      <c r="R75" s="13">
        <f t="shared" si="6"/>
        <v>6</v>
      </c>
      <c r="S75" s="15" t="s">
        <v>8</v>
      </c>
      <c r="T75" s="13">
        <f t="shared" si="7"/>
        <v>10</v>
      </c>
      <c r="U75">
        <f t="shared" si="8"/>
        <v>-4</v>
      </c>
      <c r="V75" s="13"/>
    </row>
    <row r="76" spans="1:22" ht="18" customHeight="1">
      <c r="A76" s="236">
        <v>72</v>
      </c>
      <c r="B76" s="13" t="s">
        <v>216</v>
      </c>
      <c r="C76" s="14">
        <v>35451</v>
      </c>
      <c r="D76" s="13" t="s">
        <v>57</v>
      </c>
      <c r="E76" s="203">
        <v>1</v>
      </c>
      <c r="F76">
        <v>1</v>
      </c>
      <c r="G76" s="2" t="s">
        <v>8</v>
      </c>
      <c r="H76">
        <f>1+2</f>
        <v>3</v>
      </c>
      <c r="K76" s="2" t="s">
        <v>8</v>
      </c>
      <c r="N76">
        <f>2+1+1</f>
        <v>4</v>
      </c>
      <c r="O76" s="2" t="s">
        <v>8</v>
      </c>
      <c r="P76">
        <f>1+2+1+1+1</f>
        <v>6</v>
      </c>
      <c r="R76">
        <f t="shared" si="6"/>
        <v>5</v>
      </c>
      <c r="S76" s="2" t="s">
        <v>8</v>
      </c>
      <c r="T76">
        <f t="shared" si="7"/>
        <v>9</v>
      </c>
      <c r="U76">
        <f t="shared" si="8"/>
        <v>-4</v>
      </c>
      <c r="V76" s="13"/>
    </row>
    <row r="77" spans="1:21" ht="18" customHeight="1">
      <c r="A77" s="236">
        <v>73</v>
      </c>
      <c r="B77" s="13" t="s">
        <v>183</v>
      </c>
      <c r="C77" s="14">
        <v>35210</v>
      </c>
      <c r="D77" s="13" t="s">
        <v>27</v>
      </c>
      <c r="E77" s="203">
        <v>3</v>
      </c>
      <c r="F77">
        <v>2</v>
      </c>
      <c r="G77" s="2" t="s">
        <v>8</v>
      </c>
      <c r="H77">
        <v>2</v>
      </c>
      <c r="K77" s="2" t="s">
        <v>8</v>
      </c>
      <c r="N77">
        <f>1+1</f>
        <v>2</v>
      </c>
      <c r="O77" s="2" t="s">
        <v>8</v>
      </c>
      <c r="P77">
        <f>1+1+1+1+1+1</f>
        <v>6</v>
      </c>
      <c r="R77">
        <f t="shared" si="6"/>
        <v>4</v>
      </c>
      <c r="S77" s="2" t="s">
        <v>8</v>
      </c>
      <c r="T77">
        <f t="shared" si="7"/>
        <v>8</v>
      </c>
      <c r="U77">
        <f t="shared" si="8"/>
        <v>-4</v>
      </c>
    </row>
    <row r="78" spans="1:21" ht="18" customHeight="1">
      <c r="A78" s="236">
        <v>73</v>
      </c>
      <c r="B78" s="13" t="s">
        <v>205</v>
      </c>
      <c r="C78" s="14">
        <v>35962</v>
      </c>
      <c r="D78" s="13" t="s">
        <v>84</v>
      </c>
      <c r="E78" s="203">
        <v>1</v>
      </c>
      <c r="F78" s="13"/>
      <c r="G78" s="2" t="s">
        <v>8</v>
      </c>
      <c r="H78" s="13">
        <v>1</v>
      </c>
      <c r="I78" s="13"/>
      <c r="J78" s="13"/>
      <c r="K78" s="2" t="s">
        <v>8</v>
      </c>
      <c r="L78" s="13"/>
      <c r="M78" s="13"/>
      <c r="N78" s="13">
        <f>2+2</f>
        <v>4</v>
      </c>
      <c r="O78" s="2" t="s">
        <v>8</v>
      </c>
      <c r="P78" s="13">
        <f>1+1+1+1+1+1+1</f>
        <v>7</v>
      </c>
      <c r="Q78" s="13"/>
      <c r="R78" s="13">
        <f t="shared" si="6"/>
        <v>4</v>
      </c>
      <c r="S78" s="15" t="s">
        <v>8</v>
      </c>
      <c r="T78" s="13">
        <f t="shared" si="7"/>
        <v>8</v>
      </c>
      <c r="U78">
        <f t="shared" si="8"/>
        <v>-4</v>
      </c>
    </row>
    <row r="79" spans="1:21" ht="18" customHeight="1">
      <c r="A79" s="236">
        <v>73</v>
      </c>
      <c r="B79" s="13" t="s">
        <v>168</v>
      </c>
      <c r="C79" s="7">
        <v>36117</v>
      </c>
      <c r="D79" s="13" t="s">
        <v>18</v>
      </c>
      <c r="E79" s="203">
        <v>1</v>
      </c>
      <c r="F79" s="13">
        <f>1+1</f>
        <v>2</v>
      </c>
      <c r="G79" s="2" t="s">
        <v>8</v>
      </c>
      <c r="H79" s="13">
        <v>1</v>
      </c>
      <c r="I79" s="13"/>
      <c r="J79" s="13"/>
      <c r="K79" s="2" t="s">
        <v>8</v>
      </c>
      <c r="L79" s="13"/>
      <c r="M79" s="13"/>
      <c r="N79" s="13">
        <f>1+1</f>
        <v>2</v>
      </c>
      <c r="O79" s="2" t="s">
        <v>8</v>
      </c>
      <c r="P79" s="13">
        <f>1+1+1+1+1+1+1</f>
        <v>7</v>
      </c>
      <c r="Q79" s="13"/>
      <c r="R79">
        <f t="shared" si="6"/>
        <v>4</v>
      </c>
      <c r="S79" s="2" t="s">
        <v>8</v>
      </c>
      <c r="T79">
        <f t="shared" si="7"/>
        <v>8</v>
      </c>
      <c r="U79">
        <f t="shared" si="8"/>
        <v>-4</v>
      </c>
    </row>
    <row r="80" spans="1:21" ht="18" customHeight="1">
      <c r="A80" s="236">
        <v>76</v>
      </c>
      <c r="B80" s="13" t="s">
        <v>185</v>
      </c>
      <c r="C80" s="14">
        <v>35751</v>
      </c>
      <c r="D80" s="13" t="s">
        <v>65</v>
      </c>
      <c r="E80" s="203">
        <v>3</v>
      </c>
      <c r="G80" s="2" t="s">
        <v>8</v>
      </c>
      <c r="H80">
        <v>2</v>
      </c>
      <c r="K80" s="2" t="s">
        <v>8</v>
      </c>
      <c r="N80">
        <f>1+1+1</f>
        <v>3</v>
      </c>
      <c r="O80" s="2" t="s">
        <v>8</v>
      </c>
      <c r="P80">
        <f>1+1+1+1+1</f>
        <v>5</v>
      </c>
      <c r="R80">
        <f t="shared" si="6"/>
        <v>3</v>
      </c>
      <c r="S80" s="2" t="s">
        <v>8</v>
      </c>
      <c r="T80">
        <f t="shared" si="7"/>
        <v>7</v>
      </c>
      <c r="U80">
        <f t="shared" si="8"/>
        <v>-4</v>
      </c>
    </row>
    <row r="81" spans="1:21" ht="18" customHeight="1">
      <c r="A81" s="236">
        <v>77</v>
      </c>
      <c r="B81" s="13" t="s">
        <v>249</v>
      </c>
      <c r="C81" s="7">
        <v>35579</v>
      </c>
      <c r="D81" s="13" t="s">
        <v>84</v>
      </c>
      <c r="E81" s="203">
        <v>1</v>
      </c>
      <c r="F81" s="13"/>
      <c r="G81" s="2" t="s">
        <v>8</v>
      </c>
      <c r="H81" s="13"/>
      <c r="I81" s="13"/>
      <c r="J81" s="13"/>
      <c r="K81" s="2" t="s">
        <v>8</v>
      </c>
      <c r="L81" s="13"/>
      <c r="M81" s="13"/>
      <c r="N81" s="13">
        <f>1+1</f>
        <v>2</v>
      </c>
      <c r="O81" s="2" t="s">
        <v>8</v>
      </c>
      <c r="P81" s="13">
        <f>1+1+1+1+1+1</f>
        <v>6</v>
      </c>
      <c r="Q81" s="13"/>
      <c r="R81">
        <f t="shared" si="6"/>
        <v>2</v>
      </c>
      <c r="S81" s="2" t="s">
        <v>8</v>
      </c>
      <c r="T81">
        <f t="shared" si="7"/>
        <v>6</v>
      </c>
      <c r="U81">
        <f t="shared" si="8"/>
        <v>-4</v>
      </c>
    </row>
    <row r="82" spans="1:21" ht="18" customHeight="1">
      <c r="A82" s="236">
        <v>78</v>
      </c>
      <c r="B82" s="13" t="s">
        <v>219</v>
      </c>
      <c r="C82" s="7">
        <v>35333</v>
      </c>
      <c r="D82" s="13" t="s">
        <v>57</v>
      </c>
      <c r="E82" s="203">
        <v>1</v>
      </c>
      <c r="F82" s="13"/>
      <c r="G82" s="2" t="s">
        <v>8</v>
      </c>
      <c r="H82" s="13"/>
      <c r="I82" s="13"/>
      <c r="J82" s="13"/>
      <c r="K82" s="2" t="s">
        <v>8</v>
      </c>
      <c r="L82" s="13"/>
      <c r="M82" s="13"/>
      <c r="N82" s="13">
        <v>1</v>
      </c>
      <c r="O82" s="2" t="s">
        <v>8</v>
      </c>
      <c r="P82" s="13">
        <f>1+2+1+1</f>
        <v>5</v>
      </c>
      <c r="Q82" s="13"/>
      <c r="R82" s="13">
        <f t="shared" si="6"/>
        <v>1</v>
      </c>
      <c r="S82" s="15" t="s">
        <v>8</v>
      </c>
      <c r="T82" s="13">
        <f t="shared" si="7"/>
        <v>5</v>
      </c>
      <c r="U82">
        <f t="shared" si="8"/>
        <v>-4</v>
      </c>
    </row>
    <row r="83" spans="1:21" ht="18" customHeight="1">
      <c r="A83" s="236">
        <v>79</v>
      </c>
      <c r="B83" s="13" t="s">
        <v>255</v>
      </c>
      <c r="C83" s="14">
        <v>35691</v>
      </c>
      <c r="D83" s="13" t="s">
        <v>88</v>
      </c>
      <c r="E83" s="203">
        <v>3</v>
      </c>
      <c r="G83" s="2" t="s">
        <v>8</v>
      </c>
      <c r="H83">
        <v>1</v>
      </c>
      <c r="K83" s="2" t="s">
        <v>8</v>
      </c>
      <c r="N83">
        <v>1</v>
      </c>
      <c r="O83" s="2" t="s">
        <v>8</v>
      </c>
      <c r="P83">
        <f>1+1+1+1+1</f>
        <v>5</v>
      </c>
      <c r="R83">
        <f t="shared" si="6"/>
        <v>1</v>
      </c>
      <c r="S83" s="2" t="s">
        <v>8</v>
      </c>
      <c r="T83">
        <f t="shared" si="7"/>
        <v>6</v>
      </c>
      <c r="U83">
        <f t="shared" si="8"/>
        <v>-5</v>
      </c>
    </row>
    <row r="84" spans="1:21" ht="18" customHeight="1">
      <c r="A84" s="236">
        <v>79</v>
      </c>
      <c r="B84" s="13" t="s">
        <v>250</v>
      </c>
      <c r="C84" s="7">
        <v>35974</v>
      </c>
      <c r="D84" s="13" t="s">
        <v>84</v>
      </c>
      <c r="E84" s="203">
        <v>1</v>
      </c>
      <c r="F84" s="13"/>
      <c r="G84" s="2" t="s">
        <v>8</v>
      </c>
      <c r="H84" s="13"/>
      <c r="I84" s="13"/>
      <c r="J84" s="13"/>
      <c r="K84" s="2" t="s">
        <v>8</v>
      </c>
      <c r="L84" s="13"/>
      <c r="M84" s="13"/>
      <c r="N84" s="13">
        <v>1</v>
      </c>
      <c r="O84" s="2" t="s">
        <v>8</v>
      </c>
      <c r="P84" s="13">
        <f>1+1+1+1+1+1</f>
        <v>6</v>
      </c>
      <c r="Q84" s="13"/>
      <c r="R84">
        <f t="shared" si="6"/>
        <v>1</v>
      </c>
      <c r="S84" s="2" t="s">
        <v>8</v>
      </c>
      <c r="T84">
        <f t="shared" si="7"/>
        <v>6</v>
      </c>
      <c r="U84">
        <f t="shared" si="8"/>
        <v>-5</v>
      </c>
    </row>
    <row r="85" spans="1:21" ht="18" customHeight="1">
      <c r="A85" s="236">
        <v>79</v>
      </c>
      <c r="B85" s="13" t="s">
        <v>170</v>
      </c>
      <c r="C85" s="9">
        <v>36619</v>
      </c>
      <c r="D85" s="13" t="s">
        <v>50</v>
      </c>
      <c r="E85" s="203">
        <v>1</v>
      </c>
      <c r="G85" s="2" t="s">
        <v>8</v>
      </c>
      <c r="H85">
        <v>2</v>
      </c>
      <c r="K85" s="2" t="s">
        <v>8</v>
      </c>
      <c r="N85">
        <v>1</v>
      </c>
      <c r="O85" s="2" t="s">
        <v>8</v>
      </c>
      <c r="P85" s="13">
        <f>1+1+1+1</f>
        <v>4</v>
      </c>
      <c r="R85">
        <f t="shared" si="6"/>
        <v>1</v>
      </c>
      <c r="S85" s="2" t="s">
        <v>8</v>
      </c>
      <c r="T85">
        <f t="shared" si="7"/>
        <v>6</v>
      </c>
      <c r="U85">
        <f t="shared" si="8"/>
        <v>-5</v>
      </c>
    </row>
    <row r="86" spans="1:21" ht="18" customHeight="1">
      <c r="A86" s="236">
        <v>82</v>
      </c>
      <c r="B86" s="13" t="s">
        <v>248</v>
      </c>
      <c r="C86" s="7">
        <v>36569</v>
      </c>
      <c r="D86" s="13" t="s">
        <v>86</v>
      </c>
      <c r="E86" s="203">
        <v>1</v>
      </c>
      <c r="F86" s="13"/>
      <c r="G86" s="2" t="s">
        <v>8</v>
      </c>
      <c r="H86" s="13"/>
      <c r="I86" s="13"/>
      <c r="J86" s="13"/>
      <c r="K86" s="2" t="s">
        <v>8</v>
      </c>
      <c r="L86" s="13"/>
      <c r="M86" s="13"/>
      <c r="N86" s="13"/>
      <c r="O86" s="2" t="s">
        <v>8</v>
      </c>
      <c r="P86" s="13">
        <f>1+2+1+1</f>
        <v>5</v>
      </c>
      <c r="Q86" s="13"/>
      <c r="R86">
        <f t="shared" si="6"/>
        <v>0</v>
      </c>
      <c r="S86" s="2" t="s">
        <v>8</v>
      </c>
      <c r="T86">
        <f t="shared" si="7"/>
        <v>5</v>
      </c>
      <c r="U86">
        <f t="shared" si="8"/>
        <v>-5</v>
      </c>
    </row>
    <row r="87" spans="1:21" ht="18" customHeight="1">
      <c r="A87" s="236">
        <v>83</v>
      </c>
      <c r="B87" s="13" t="s">
        <v>233</v>
      </c>
      <c r="C87" s="7">
        <v>35323</v>
      </c>
      <c r="D87" s="13" t="s">
        <v>36</v>
      </c>
      <c r="E87" s="203">
        <v>2</v>
      </c>
      <c r="F87" s="13">
        <f>1+1</f>
        <v>2</v>
      </c>
      <c r="G87" s="2" t="s">
        <v>8</v>
      </c>
      <c r="H87" s="13"/>
      <c r="I87" s="13"/>
      <c r="J87" s="13"/>
      <c r="K87" s="2" t="s">
        <v>8</v>
      </c>
      <c r="L87" s="13"/>
      <c r="M87" s="13"/>
      <c r="N87" s="13">
        <v>2</v>
      </c>
      <c r="O87" s="2" t="s">
        <v>8</v>
      </c>
      <c r="P87" s="13">
        <f>1+2+1+1+2+1+2</f>
        <v>10</v>
      </c>
      <c r="Q87" s="13"/>
      <c r="R87">
        <f t="shared" si="6"/>
        <v>4</v>
      </c>
      <c r="S87" s="2" t="s">
        <v>8</v>
      </c>
      <c r="T87">
        <f t="shared" si="7"/>
        <v>10</v>
      </c>
      <c r="U87">
        <f t="shared" si="8"/>
        <v>-6</v>
      </c>
    </row>
    <row r="88" spans="1:21" ht="18" customHeight="1">
      <c r="A88" s="236">
        <v>84</v>
      </c>
      <c r="B88" s="13" t="s">
        <v>226</v>
      </c>
      <c r="C88" s="7">
        <v>36014</v>
      </c>
      <c r="D88" s="13" t="s">
        <v>53</v>
      </c>
      <c r="E88" s="203">
        <v>2</v>
      </c>
      <c r="F88" s="13">
        <f>1+1</f>
        <v>2</v>
      </c>
      <c r="G88" s="2" t="s">
        <v>8</v>
      </c>
      <c r="H88" s="13">
        <v>1</v>
      </c>
      <c r="I88" s="13"/>
      <c r="J88" s="13"/>
      <c r="K88" s="2" t="s">
        <v>8</v>
      </c>
      <c r="L88" s="13"/>
      <c r="M88" s="13"/>
      <c r="N88" s="13">
        <v>1</v>
      </c>
      <c r="O88" s="2" t="s">
        <v>8</v>
      </c>
      <c r="P88" s="13">
        <f>1+1+1+1+1+1+1+1</f>
        <v>8</v>
      </c>
      <c r="Q88" s="13"/>
      <c r="R88">
        <f t="shared" si="6"/>
        <v>3</v>
      </c>
      <c r="S88" s="2" t="s">
        <v>8</v>
      </c>
      <c r="T88">
        <f t="shared" si="7"/>
        <v>9</v>
      </c>
      <c r="U88">
        <f t="shared" si="8"/>
        <v>-6</v>
      </c>
    </row>
    <row r="89" spans="1:21" ht="18" customHeight="1">
      <c r="A89" s="236">
        <v>85</v>
      </c>
      <c r="B89" s="13" t="s">
        <v>182</v>
      </c>
      <c r="C89" s="7">
        <v>35731</v>
      </c>
      <c r="D89" s="13" t="s">
        <v>88</v>
      </c>
      <c r="E89" s="203">
        <v>3</v>
      </c>
      <c r="F89" s="13">
        <v>2</v>
      </c>
      <c r="G89" s="2" t="s">
        <v>8</v>
      </c>
      <c r="H89" s="13">
        <v>1</v>
      </c>
      <c r="I89" s="13"/>
      <c r="J89" s="13"/>
      <c r="K89" s="2" t="s">
        <v>8</v>
      </c>
      <c r="L89" s="13"/>
      <c r="M89" s="13"/>
      <c r="N89" s="13"/>
      <c r="O89" s="2" t="s">
        <v>8</v>
      </c>
      <c r="P89" s="13">
        <f>1+1+1+1+1+1+1</f>
        <v>7</v>
      </c>
      <c r="Q89" s="13"/>
      <c r="R89">
        <f t="shared" si="6"/>
        <v>2</v>
      </c>
      <c r="S89" s="2" t="s">
        <v>8</v>
      </c>
      <c r="T89">
        <f t="shared" si="7"/>
        <v>8</v>
      </c>
      <c r="U89">
        <f t="shared" si="8"/>
        <v>-6</v>
      </c>
    </row>
    <row r="90" spans="1:21" ht="18" customHeight="1">
      <c r="A90" s="236">
        <v>86</v>
      </c>
      <c r="B90" s="13" t="s">
        <v>251</v>
      </c>
      <c r="C90" s="7">
        <v>36638</v>
      </c>
      <c r="D90" s="13" t="s">
        <v>86</v>
      </c>
      <c r="E90" s="203">
        <v>1</v>
      </c>
      <c r="F90" s="13"/>
      <c r="G90" s="2" t="s">
        <v>8</v>
      </c>
      <c r="H90" s="13">
        <f>1+1+1</f>
        <v>3</v>
      </c>
      <c r="I90" s="13"/>
      <c r="J90" s="13"/>
      <c r="K90" s="2" t="s">
        <v>8</v>
      </c>
      <c r="L90" s="13"/>
      <c r="M90" s="13"/>
      <c r="N90" s="13">
        <v>1</v>
      </c>
      <c r="O90" s="2" t="s">
        <v>8</v>
      </c>
      <c r="P90" s="13">
        <f>1+1+1+1</f>
        <v>4</v>
      </c>
      <c r="Q90" s="13"/>
      <c r="R90">
        <f t="shared" si="6"/>
        <v>1</v>
      </c>
      <c r="S90" s="2" t="s">
        <v>8</v>
      </c>
      <c r="T90">
        <f t="shared" si="7"/>
        <v>7</v>
      </c>
      <c r="U90">
        <f t="shared" si="8"/>
        <v>-6</v>
      </c>
    </row>
    <row r="91" spans="1:21" ht="18" customHeight="1">
      <c r="A91" s="236">
        <v>87</v>
      </c>
      <c r="B91" s="13" t="s">
        <v>246</v>
      </c>
      <c r="C91" s="7">
        <v>36268</v>
      </c>
      <c r="D91" s="13" t="s">
        <v>85</v>
      </c>
      <c r="E91" s="203">
        <v>1</v>
      </c>
      <c r="F91" s="13"/>
      <c r="G91" s="2" t="s">
        <v>8</v>
      </c>
      <c r="H91" s="13"/>
      <c r="I91" s="13"/>
      <c r="J91" s="13"/>
      <c r="K91" s="2" t="s">
        <v>8</v>
      </c>
      <c r="L91" s="13"/>
      <c r="M91" s="13"/>
      <c r="N91" s="13"/>
      <c r="O91" s="2" t="s">
        <v>8</v>
      </c>
      <c r="P91" s="13">
        <f>1+1+1+1+1+1</f>
        <v>6</v>
      </c>
      <c r="Q91" s="13"/>
      <c r="R91">
        <f t="shared" si="6"/>
        <v>0</v>
      </c>
      <c r="S91" s="2" t="s">
        <v>8</v>
      </c>
      <c r="T91">
        <f t="shared" si="7"/>
        <v>6</v>
      </c>
      <c r="U91">
        <f t="shared" si="8"/>
        <v>-6</v>
      </c>
    </row>
    <row r="92" spans="1:21" ht="18" customHeight="1">
      <c r="A92" s="236">
        <v>88</v>
      </c>
      <c r="B92" s="13" t="s">
        <v>208</v>
      </c>
      <c r="C92" s="14">
        <v>35974</v>
      </c>
      <c r="D92" s="13" t="s">
        <v>57</v>
      </c>
      <c r="E92" s="203">
        <v>1</v>
      </c>
      <c r="F92">
        <v>1</v>
      </c>
      <c r="G92" s="2" t="s">
        <v>8</v>
      </c>
      <c r="H92" s="13">
        <f>2+1</f>
        <v>3</v>
      </c>
      <c r="K92" s="2" t="s">
        <v>8</v>
      </c>
      <c r="N92">
        <f>1+1+1</f>
        <v>3</v>
      </c>
      <c r="O92" s="2" t="s">
        <v>8</v>
      </c>
      <c r="P92">
        <f>1+1+1+2+1+1+1</f>
        <v>8</v>
      </c>
      <c r="R92">
        <f t="shared" si="6"/>
        <v>4</v>
      </c>
      <c r="S92" s="2" t="s">
        <v>8</v>
      </c>
      <c r="T92">
        <f t="shared" si="7"/>
        <v>11</v>
      </c>
      <c r="U92">
        <f t="shared" si="8"/>
        <v>-7</v>
      </c>
    </row>
    <row r="93" spans="1:21" ht="18" customHeight="1">
      <c r="A93" s="236">
        <v>89</v>
      </c>
      <c r="B93" s="13" t="s">
        <v>218</v>
      </c>
      <c r="C93" s="7">
        <v>35411</v>
      </c>
      <c r="D93" s="13" t="s">
        <v>57</v>
      </c>
      <c r="E93" s="203">
        <v>1</v>
      </c>
      <c r="F93">
        <f>1+1</f>
        <v>2</v>
      </c>
      <c r="G93" s="2" t="s">
        <v>8</v>
      </c>
      <c r="H93">
        <v>1</v>
      </c>
      <c r="K93" s="2" t="s">
        <v>8</v>
      </c>
      <c r="N93">
        <v>1</v>
      </c>
      <c r="O93" s="2" t="s">
        <v>8</v>
      </c>
      <c r="P93">
        <f>2+1+1+2+1+2</f>
        <v>9</v>
      </c>
      <c r="R93">
        <f t="shared" si="6"/>
        <v>3</v>
      </c>
      <c r="S93" s="2" t="s">
        <v>8</v>
      </c>
      <c r="T93">
        <f t="shared" si="7"/>
        <v>10</v>
      </c>
      <c r="U93">
        <f t="shared" si="8"/>
        <v>-7</v>
      </c>
    </row>
    <row r="94" spans="1:21" ht="18" customHeight="1">
      <c r="A94" s="236">
        <v>90</v>
      </c>
      <c r="B94" s="13" t="s">
        <v>184</v>
      </c>
      <c r="C94" s="14">
        <v>35104</v>
      </c>
      <c r="D94" s="13" t="s">
        <v>27</v>
      </c>
      <c r="E94" s="203">
        <v>3</v>
      </c>
      <c r="G94" s="2" t="s">
        <v>8</v>
      </c>
      <c r="H94">
        <v>2</v>
      </c>
      <c r="K94" s="2" t="s">
        <v>8</v>
      </c>
      <c r="N94">
        <f>1+1</f>
        <v>2</v>
      </c>
      <c r="O94" s="2" t="s">
        <v>8</v>
      </c>
      <c r="P94">
        <f>1+1+1+2+2</f>
        <v>7</v>
      </c>
      <c r="R94">
        <f t="shared" si="6"/>
        <v>2</v>
      </c>
      <c r="S94" s="2" t="s">
        <v>8</v>
      </c>
      <c r="T94">
        <f t="shared" si="7"/>
        <v>9</v>
      </c>
      <c r="U94">
        <f t="shared" si="8"/>
        <v>-7</v>
      </c>
    </row>
    <row r="95" spans="1:21" ht="18" customHeight="1">
      <c r="A95" s="236">
        <v>91</v>
      </c>
      <c r="B95" s="13" t="s">
        <v>192</v>
      </c>
      <c r="C95" s="14">
        <v>36010</v>
      </c>
      <c r="D95" s="13" t="s">
        <v>29</v>
      </c>
      <c r="E95" s="203">
        <v>3</v>
      </c>
      <c r="F95" s="13">
        <v>1</v>
      </c>
      <c r="G95" s="2" t="s">
        <v>8</v>
      </c>
      <c r="H95" s="13">
        <f>1+1+2</f>
        <v>4</v>
      </c>
      <c r="I95" s="13"/>
      <c r="J95" s="13"/>
      <c r="K95" s="2" t="s">
        <v>8</v>
      </c>
      <c r="L95" s="13"/>
      <c r="M95" s="13"/>
      <c r="N95" s="13">
        <f>1+1+1</f>
        <v>3</v>
      </c>
      <c r="O95" s="2" t="s">
        <v>8</v>
      </c>
      <c r="P95" s="13">
        <f>2+1+2+2+1</f>
        <v>8</v>
      </c>
      <c r="Q95" s="13"/>
      <c r="R95" s="13">
        <f t="shared" si="6"/>
        <v>4</v>
      </c>
      <c r="S95" s="15" t="s">
        <v>8</v>
      </c>
      <c r="T95" s="13">
        <f t="shared" si="7"/>
        <v>12</v>
      </c>
      <c r="U95">
        <f t="shared" si="8"/>
        <v>-8</v>
      </c>
    </row>
    <row r="96" spans="1:21" ht="18" customHeight="1">
      <c r="A96" s="236">
        <v>91</v>
      </c>
      <c r="B96" s="13" t="s">
        <v>224</v>
      </c>
      <c r="C96" s="7">
        <v>36038</v>
      </c>
      <c r="D96" s="13" t="s">
        <v>53</v>
      </c>
      <c r="E96" s="203">
        <v>2</v>
      </c>
      <c r="F96" s="13">
        <f>1+1</f>
        <v>2</v>
      </c>
      <c r="G96" s="2" t="s">
        <v>8</v>
      </c>
      <c r="H96" s="13">
        <f>1+2</f>
        <v>3</v>
      </c>
      <c r="I96" s="13"/>
      <c r="J96" s="13"/>
      <c r="K96" s="2" t="s">
        <v>8</v>
      </c>
      <c r="L96" s="13"/>
      <c r="M96" s="13"/>
      <c r="N96" s="13">
        <f>1+1</f>
        <v>2</v>
      </c>
      <c r="O96" s="2" t="s">
        <v>8</v>
      </c>
      <c r="P96" s="13">
        <f>1+1+1+1+2+1+1+1</f>
        <v>9</v>
      </c>
      <c r="Q96" s="13"/>
      <c r="R96">
        <f t="shared" si="6"/>
        <v>4</v>
      </c>
      <c r="S96" s="2" t="s">
        <v>8</v>
      </c>
      <c r="T96">
        <f t="shared" si="7"/>
        <v>12</v>
      </c>
      <c r="U96">
        <f t="shared" si="8"/>
        <v>-8</v>
      </c>
    </row>
    <row r="97" spans="1:21" ht="18" customHeight="1">
      <c r="A97" s="236">
        <v>93</v>
      </c>
      <c r="B97" s="13" t="s">
        <v>234</v>
      </c>
      <c r="C97" s="7">
        <v>35327</v>
      </c>
      <c r="D97" s="13" t="s">
        <v>36</v>
      </c>
      <c r="E97" s="203">
        <v>2</v>
      </c>
      <c r="F97" s="13">
        <f>1+1</f>
        <v>2</v>
      </c>
      <c r="G97" s="2" t="s">
        <v>8</v>
      </c>
      <c r="H97" s="13"/>
      <c r="I97" s="13"/>
      <c r="J97" s="13"/>
      <c r="K97" s="2" t="s">
        <v>8</v>
      </c>
      <c r="L97" s="13"/>
      <c r="M97" s="13"/>
      <c r="N97" s="13"/>
      <c r="O97" s="2" t="s">
        <v>8</v>
      </c>
      <c r="P97" s="13">
        <f>1+2+1+2+1+1+1+1</f>
        <v>10</v>
      </c>
      <c r="Q97" s="13"/>
      <c r="R97">
        <f t="shared" si="6"/>
        <v>2</v>
      </c>
      <c r="S97" s="2" t="s">
        <v>8</v>
      </c>
      <c r="T97">
        <f t="shared" si="7"/>
        <v>10</v>
      </c>
      <c r="U97">
        <f t="shared" si="8"/>
        <v>-8</v>
      </c>
    </row>
    <row r="98" spans="1:21" ht="18" customHeight="1">
      <c r="A98" s="236">
        <v>94</v>
      </c>
      <c r="B98" s="13" t="s">
        <v>198</v>
      </c>
      <c r="C98" s="14">
        <v>36221</v>
      </c>
      <c r="D98" s="13" t="s">
        <v>22</v>
      </c>
      <c r="E98" s="203">
        <v>1</v>
      </c>
      <c r="G98" s="2" t="s">
        <v>8</v>
      </c>
      <c r="H98">
        <f>1+1</f>
        <v>2</v>
      </c>
      <c r="K98" s="2" t="s">
        <v>8</v>
      </c>
      <c r="O98" s="2" t="s">
        <v>8</v>
      </c>
      <c r="P98">
        <f>2+1+1+1+1</f>
        <v>6</v>
      </c>
      <c r="R98">
        <f t="shared" si="6"/>
        <v>0</v>
      </c>
      <c r="S98" s="2" t="s">
        <v>8</v>
      </c>
      <c r="T98">
        <f t="shared" si="7"/>
        <v>8</v>
      </c>
      <c r="U98">
        <f t="shared" si="8"/>
        <v>-8</v>
      </c>
    </row>
    <row r="99" spans="1:21" ht="18" customHeight="1">
      <c r="A99" s="236">
        <v>95</v>
      </c>
      <c r="B99" s="13" t="s">
        <v>178</v>
      </c>
      <c r="C99" s="7">
        <v>35023</v>
      </c>
      <c r="D99" s="13" t="s">
        <v>27</v>
      </c>
      <c r="E99" s="203">
        <v>3</v>
      </c>
      <c r="F99">
        <v>1</v>
      </c>
      <c r="G99" s="2" t="s">
        <v>8</v>
      </c>
      <c r="H99">
        <f>2+1</f>
        <v>3</v>
      </c>
      <c r="K99" s="2" t="s">
        <v>8</v>
      </c>
      <c r="N99">
        <f>1+1</f>
        <v>2</v>
      </c>
      <c r="O99" s="2" t="s">
        <v>8</v>
      </c>
      <c r="P99">
        <f>2+2+2+1+1+1</f>
        <v>9</v>
      </c>
      <c r="R99">
        <f t="shared" si="6"/>
        <v>3</v>
      </c>
      <c r="S99" s="2" t="s">
        <v>8</v>
      </c>
      <c r="T99">
        <f t="shared" si="7"/>
        <v>12</v>
      </c>
      <c r="U99">
        <f t="shared" si="8"/>
        <v>-9</v>
      </c>
    </row>
    <row r="100" spans="1:21" ht="18" customHeight="1">
      <c r="A100" s="236">
        <v>96</v>
      </c>
      <c r="B100" s="13" t="s">
        <v>241</v>
      </c>
      <c r="C100" s="7">
        <v>36281</v>
      </c>
      <c r="D100" s="13" t="s">
        <v>21</v>
      </c>
      <c r="E100" s="203">
        <v>2</v>
      </c>
      <c r="F100" s="13"/>
      <c r="G100" s="2" t="s">
        <v>8</v>
      </c>
      <c r="H100" s="13">
        <v>1</v>
      </c>
      <c r="I100" s="13"/>
      <c r="J100" s="13"/>
      <c r="K100" s="2" t="s">
        <v>8</v>
      </c>
      <c r="L100" s="13"/>
      <c r="M100" s="13"/>
      <c r="N100" s="13"/>
      <c r="O100" s="2" t="s">
        <v>8</v>
      </c>
      <c r="P100" s="13">
        <f>1+1+1+1+1+1+1+1</f>
        <v>8</v>
      </c>
      <c r="Q100" s="13"/>
      <c r="R100">
        <f t="shared" si="6"/>
        <v>0</v>
      </c>
      <c r="S100" s="2" t="s">
        <v>8</v>
      </c>
      <c r="T100">
        <f t="shared" si="7"/>
        <v>9</v>
      </c>
      <c r="U100">
        <f t="shared" si="8"/>
        <v>-9</v>
      </c>
    </row>
    <row r="101" spans="1:21" ht="18" customHeight="1">
      <c r="A101" s="236">
        <v>97</v>
      </c>
      <c r="B101" s="13" t="s">
        <v>186</v>
      </c>
      <c r="C101" s="14">
        <v>35666</v>
      </c>
      <c r="D101" s="13" t="s">
        <v>88</v>
      </c>
      <c r="E101" s="203">
        <v>3</v>
      </c>
      <c r="G101" s="2" t="s">
        <v>8</v>
      </c>
      <c r="H101" s="13">
        <f>2+1</f>
        <v>3</v>
      </c>
      <c r="K101" s="2" t="s">
        <v>8</v>
      </c>
      <c r="O101" s="2" t="s">
        <v>8</v>
      </c>
      <c r="P101">
        <f>1+1+1+1+1+1+1</f>
        <v>7</v>
      </c>
      <c r="R101">
        <f t="shared" si="6"/>
        <v>0</v>
      </c>
      <c r="S101" s="2" t="s">
        <v>8</v>
      </c>
      <c r="T101">
        <f t="shared" si="7"/>
        <v>10</v>
      </c>
      <c r="U101">
        <f t="shared" si="8"/>
        <v>-10</v>
      </c>
    </row>
    <row r="102" spans="1:21" ht="18" customHeight="1">
      <c r="A102" s="236">
        <v>98</v>
      </c>
      <c r="B102" s="13" t="s">
        <v>200</v>
      </c>
      <c r="C102" s="7">
        <v>36461</v>
      </c>
      <c r="D102" s="13" t="s">
        <v>22</v>
      </c>
      <c r="E102" s="203">
        <v>1</v>
      </c>
      <c r="G102" s="2" t="s">
        <v>8</v>
      </c>
      <c r="H102">
        <f>1+2</f>
        <v>3</v>
      </c>
      <c r="K102" s="2" t="s">
        <v>8</v>
      </c>
      <c r="O102" s="2" t="s">
        <v>8</v>
      </c>
      <c r="P102">
        <f>1+1+1+1+1+1+1+1</f>
        <v>8</v>
      </c>
      <c r="R102">
        <f t="shared" si="6"/>
        <v>0</v>
      </c>
      <c r="S102" s="2" t="s">
        <v>8</v>
      </c>
      <c r="T102">
        <f t="shared" si="7"/>
        <v>11</v>
      </c>
      <c r="U102">
        <f t="shared" si="8"/>
        <v>-11</v>
      </c>
    </row>
    <row r="103" spans="1:21" ht="18" customHeight="1">
      <c r="A103" s="236">
        <v>99</v>
      </c>
      <c r="B103" s="13" t="s">
        <v>206</v>
      </c>
      <c r="C103" s="7">
        <v>36628</v>
      </c>
      <c r="D103" s="13" t="s">
        <v>86</v>
      </c>
      <c r="E103" s="203">
        <v>1</v>
      </c>
      <c r="F103" s="13"/>
      <c r="G103" s="2" t="s">
        <v>8</v>
      </c>
      <c r="H103" s="13">
        <f>1+1</f>
        <v>2</v>
      </c>
      <c r="I103" s="13"/>
      <c r="J103" s="13"/>
      <c r="K103" s="2" t="s">
        <v>8</v>
      </c>
      <c r="L103" s="13"/>
      <c r="M103" s="13"/>
      <c r="N103" s="13">
        <v>2</v>
      </c>
      <c r="O103" s="2" t="s">
        <v>8</v>
      </c>
      <c r="P103" s="13">
        <f>1+1+1+1+2+2+2+2</f>
        <v>12</v>
      </c>
      <c r="Q103" s="13"/>
      <c r="R103">
        <f t="shared" si="6"/>
        <v>2</v>
      </c>
      <c r="S103" s="2" t="s">
        <v>8</v>
      </c>
      <c r="T103">
        <f t="shared" si="7"/>
        <v>14</v>
      </c>
      <c r="U103">
        <f t="shared" si="8"/>
        <v>-12</v>
      </c>
    </row>
    <row r="104" spans="5:19" ht="18" customHeight="1">
      <c r="E104" s="203"/>
      <c r="F104" s="13"/>
      <c r="G104" s="2"/>
      <c r="H104" s="13"/>
      <c r="I104" s="13"/>
      <c r="J104" s="13"/>
      <c r="K104" s="2"/>
      <c r="L104" s="13"/>
      <c r="M104" s="13"/>
      <c r="N104" s="13"/>
      <c r="O104" s="2"/>
      <c r="P104" s="13"/>
      <c r="Q104" s="13"/>
      <c r="S104" s="2"/>
    </row>
    <row r="105" spans="6:19" ht="18" customHeight="1">
      <c r="F105" s="13"/>
      <c r="G105" s="2"/>
      <c r="H105" s="13"/>
      <c r="I105" s="13"/>
      <c r="J105" s="13"/>
      <c r="K105" s="2"/>
      <c r="L105" s="13"/>
      <c r="M105" s="13"/>
      <c r="N105" s="13"/>
      <c r="O105" s="2"/>
      <c r="P105" s="13"/>
      <c r="Q105" s="13"/>
      <c r="S105" s="2"/>
    </row>
    <row r="106" spans="2:21" ht="18" customHeight="1" hidden="1">
      <c r="B106" s="13" t="s">
        <v>201</v>
      </c>
      <c r="C106" s="7">
        <v>34629</v>
      </c>
      <c r="D106" s="13" t="s">
        <v>247</v>
      </c>
      <c r="E106" s="203">
        <v>1</v>
      </c>
      <c r="G106" s="2" t="s">
        <v>8</v>
      </c>
      <c r="K106" s="2" t="s">
        <v>8</v>
      </c>
      <c r="N106">
        <f>1+1+1</f>
        <v>3</v>
      </c>
      <c r="O106" s="2" t="s">
        <v>8</v>
      </c>
      <c r="R106">
        <f>+F106+J106+N106</f>
        <v>3</v>
      </c>
      <c r="S106" s="2" t="s">
        <v>8</v>
      </c>
      <c r="T106">
        <f>+H106+L106+P106</f>
        <v>0</v>
      </c>
      <c r="U106">
        <f>(F106*1-H106*1)+(J106*1-L106*1)+(N106*1-P106*1)</f>
        <v>3</v>
      </c>
    </row>
    <row r="107" spans="2:21" ht="18" customHeight="1" hidden="1">
      <c r="B107" s="13" t="s">
        <v>210</v>
      </c>
      <c r="C107" s="7">
        <v>34458</v>
      </c>
      <c r="D107" s="13" t="s">
        <v>247</v>
      </c>
      <c r="E107" s="203">
        <v>1</v>
      </c>
      <c r="G107" s="2" t="s">
        <v>8</v>
      </c>
      <c r="K107" s="2" t="s">
        <v>8</v>
      </c>
      <c r="N107">
        <f>1+1+1</f>
        <v>3</v>
      </c>
      <c r="O107" s="2" t="s">
        <v>8</v>
      </c>
      <c r="R107">
        <f>+F107+J107+N107</f>
        <v>3</v>
      </c>
      <c r="S107" s="2" t="s">
        <v>8</v>
      </c>
      <c r="T107">
        <f>+H107+L107+P107</f>
        <v>0</v>
      </c>
      <c r="U107">
        <f>(F107*1-H107*1)+(J107*1-L107*1)+(N107*1-P107*1)</f>
        <v>3</v>
      </c>
    </row>
    <row r="108" spans="2:21" ht="18" customHeight="1" hidden="1">
      <c r="B108" s="13" t="s">
        <v>211</v>
      </c>
      <c r="C108" s="7">
        <v>34519</v>
      </c>
      <c r="D108" s="13" t="s">
        <v>247</v>
      </c>
      <c r="E108" s="203">
        <v>1</v>
      </c>
      <c r="G108" s="2" t="s">
        <v>8</v>
      </c>
      <c r="K108" s="2" t="s">
        <v>8</v>
      </c>
      <c r="N108">
        <f>1+1+1</f>
        <v>3</v>
      </c>
      <c r="O108" s="2" t="s">
        <v>8</v>
      </c>
      <c r="R108">
        <f>+F108+J108+N108</f>
        <v>3</v>
      </c>
      <c r="S108" s="2" t="s">
        <v>8</v>
      </c>
      <c r="T108">
        <f>+H108+L108+P108</f>
        <v>0</v>
      </c>
      <c r="U108">
        <f>(F108*1-H108*1)+(J108*1-L108*1)+(N108*1-P108*1)</f>
        <v>3</v>
      </c>
    </row>
    <row r="109" spans="2:21" ht="18" customHeight="1" hidden="1">
      <c r="B109" s="13" t="s">
        <v>212</v>
      </c>
      <c r="C109" s="7">
        <v>34268</v>
      </c>
      <c r="D109" s="13" t="s">
        <v>247</v>
      </c>
      <c r="E109" s="203">
        <v>1</v>
      </c>
      <c r="G109" s="2" t="s">
        <v>8</v>
      </c>
      <c r="K109" s="2" t="s">
        <v>8</v>
      </c>
      <c r="N109">
        <f>1+1+1</f>
        <v>3</v>
      </c>
      <c r="O109" s="2" t="s">
        <v>8</v>
      </c>
      <c r="R109">
        <f>+F109+J109+N109</f>
        <v>3</v>
      </c>
      <c r="S109" s="2" t="s">
        <v>8</v>
      </c>
      <c r="T109">
        <f>+H109+L109+P109</f>
        <v>0</v>
      </c>
      <c r="U109">
        <f>(F109*1-H109*1)+(J109*1-L109*1)+(N109*1-P109*1)</f>
        <v>3</v>
      </c>
    </row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</sheetData>
  <autoFilter ref="A4:G109"/>
  <printOptions/>
  <pageMargins left="0.7874015748031497" right="0.7874015748031497" top="0.3937007874015748" bottom="0.7874015748031497" header="0.11811023622047245" footer="0.31496062992125984"/>
  <pageSetup fitToHeight="2" fitToWidth="1" horizontalDpi="300" verticalDpi="300" orientation="portrait" paperSize="9" scale="79" r:id="rId1"/>
  <headerFooter alignWithMargins="0">
    <oddFooter>&amp;RTT-Bezirk  LB  18.03.07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C22" sqref="C22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208" t="s">
        <v>270</v>
      </c>
      <c r="D1" s="220"/>
      <c r="E1" s="221"/>
      <c r="F1" s="221"/>
    </row>
    <row r="3" ht="23.25">
      <c r="C3" s="222" t="s">
        <v>271</v>
      </c>
    </row>
    <row r="5" spans="2:6" ht="13.5" thickBot="1">
      <c r="B5" s="223"/>
      <c r="C5" s="229" t="s">
        <v>0</v>
      </c>
      <c r="D5" s="3"/>
      <c r="E5" s="3"/>
      <c r="F5" s="3"/>
    </row>
    <row r="6" spans="2:6" ht="15.75" customHeight="1" thickBot="1">
      <c r="B6" s="223"/>
      <c r="C6" s="233"/>
      <c r="D6" s="229" t="s">
        <v>0</v>
      </c>
      <c r="E6" s="225"/>
      <c r="F6" s="225"/>
    </row>
    <row r="7" spans="2:6" ht="15.75" customHeight="1" thickBot="1">
      <c r="B7" s="237"/>
      <c r="C7" s="229" t="s">
        <v>45</v>
      </c>
      <c r="D7" s="226"/>
      <c r="E7" s="225" t="s">
        <v>26</v>
      </c>
      <c r="F7" s="225"/>
    </row>
    <row r="8" spans="2:6" ht="15.75" customHeight="1" thickBot="1">
      <c r="B8" s="223"/>
      <c r="C8" s="233" t="s">
        <v>26</v>
      </c>
      <c r="D8" s="227" t="s">
        <v>26</v>
      </c>
      <c r="E8" s="228"/>
      <c r="F8" s="225"/>
    </row>
    <row r="9" spans="2:6" ht="15.75" customHeight="1" thickBot="1">
      <c r="B9" s="237"/>
      <c r="C9" s="229" t="s">
        <v>93</v>
      </c>
      <c r="D9" s="225"/>
      <c r="E9" s="226"/>
      <c r="F9" s="225" t="s">
        <v>26</v>
      </c>
    </row>
    <row r="10" spans="2:6" ht="15.75" customHeight="1" thickBot="1">
      <c r="B10" s="223"/>
      <c r="C10" s="233" t="s">
        <v>9</v>
      </c>
      <c r="D10" s="224" t="s">
        <v>93</v>
      </c>
      <c r="E10" s="226"/>
      <c r="F10" s="230"/>
    </row>
    <row r="11" spans="2:6" ht="15.75" customHeight="1" thickBot="1">
      <c r="B11" s="223"/>
      <c r="C11" s="229"/>
      <c r="D11" s="226"/>
      <c r="E11" s="227" t="s">
        <v>93</v>
      </c>
      <c r="F11" s="225"/>
    </row>
    <row r="12" spans="2:6" ht="15.75" customHeight="1" thickBot="1">
      <c r="B12" s="223"/>
      <c r="C12" s="233" t="s">
        <v>20</v>
      </c>
      <c r="D12" s="233" t="s">
        <v>20</v>
      </c>
      <c r="E12" s="231"/>
      <c r="F12" s="225"/>
    </row>
    <row r="13" ht="12.75" hidden="1"/>
    <row r="14" ht="12.75">
      <c r="C14" s="234"/>
    </row>
    <row r="15" ht="12.75">
      <c r="C15" s="234"/>
    </row>
    <row r="17" spans="3:7" ht="12.75">
      <c r="C17" s="225" t="s">
        <v>272</v>
      </c>
      <c r="D17" s="225"/>
      <c r="E17" s="225" t="s">
        <v>297</v>
      </c>
      <c r="F17" s="225"/>
      <c r="G17" s="240"/>
    </row>
    <row r="18" spans="3:7" ht="12.75">
      <c r="C18" s="225"/>
      <c r="D18" s="225"/>
      <c r="E18" s="225"/>
      <c r="F18" s="225"/>
      <c r="G18" s="225"/>
    </row>
    <row r="19" spans="3:7" ht="12.75">
      <c r="C19" s="225" t="s">
        <v>269</v>
      </c>
      <c r="D19" s="225"/>
      <c r="E19" s="225" t="s">
        <v>298</v>
      </c>
      <c r="F19" s="225"/>
      <c r="G19" s="240"/>
    </row>
    <row r="21" spans="3:7" ht="12.75">
      <c r="C21" s="225"/>
      <c r="D21" s="225"/>
      <c r="E21" s="225"/>
      <c r="F21" s="225"/>
      <c r="G21" s="232"/>
    </row>
  </sheetData>
  <printOptions/>
  <pageMargins left="0.15748031496062992" right="0.15748031496062992" top="0.5905511811023623" bottom="0.5905511811023623" header="0.7874015748031497" footer="0.1968503937007874"/>
  <pageSetup horizontalDpi="600" verticalDpi="600" orientation="landscape" paperSize="9" scale="1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G20" sqref="G20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208" t="s">
        <v>270</v>
      </c>
      <c r="D1" s="220"/>
      <c r="E1" s="221"/>
      <c r="F1" s="221"/>
    </row>
    <row r="3" ht="23.25">
      <c r="C3" s="222" t="s">
        <v>273</v>
      </c>
    </row>
    <row r="5" spans="2:6" ht="13.5" thickBot="1">
      <c r="B5" s="223"/>
      <c r="C5" s="229" t="s">
        <v>83</v>
      </c>
      <c r="D5" s="3"/>
      <c r="E5" s="3"/>
      <c r="F5" s="3"/>
    </row>
    <row r="6" spans="2:6" ht="15.75" customHeight="1" thickBot="1">
      <c r="B6" s="223"/>
      <c r="C6" s="233"/>
      <c r="D6" s="229" t="s">
        <v>83</v>
      </c>
      <c r="E6" s="225"/>
      <c r="F6" s="225"/>
    </row>
    <row r="7" spans="2:6" ht="15.75" customHeight="1" thickBot="1">
      <c r="B7" s="237"/>
      <c r="C7" s="229" t="s">
        <v>34</v>
      </c>
      <c r="D7" s="226"/>
      <c r="E7" s="225" t="s">
        <v>83</v>
      </c>
      <c r="F7" s="225"/>
    </row>
    <row r="8" spans="2:6" ht="15.75" customHeight="1" thickBot="1">
      <c r="B8" s="223"/>
      <c r="C8" s="233" t="s">
        <v>77</v>
      </c>
      <c r="D8" s="227" t="s">
        <v>77</v>
      </c>
      <c r="E8" s="228"/>
      <c r="F8" s="225"/>
    </row>
    <row r="9" spans="2:6" ht="15.75" customHeight="1" thickBot="1">
      <c r="B9" s="237"/>
      <c r="C9" s="229" t="s">
        <v>71</v>
      </c>
      <c r="D9" s="225"/>
      <c r="E9" s="226"/>
      <c r="F9" s="225" t="s">
        <v>83</v>
      </c>
    </row>
    <row r="10" spans="2:6" ht="15.75" customHeight="1" thickBot="1">
      <c r="B10" s="223"/>
      <c r="C10" s="233" t="s">
        <v>18</v>
      </c>
      <c r="D10" s="224" t="s">
        <v>71</v>
      </c>
      <c r="E10" s="226"/>
      <c r="F10" s="230"/>
    </row>
    <row r="11" spans="2:6" ht="15.75" customHeight="1" thickBot="1">
      <c r="B11" s="223"/>
      <c r="C11" s="229"/>
      <c r="D11" s="226"/>
      <c r="E11" s="227" t="s">
        <v>33</v>
      </c>
      <c r="F11" s="225"/>
    </row>
    <row r="12" spans="2:6" ht="15.75" customHeight="1" thickBot="1">
      <c r="B12" s="223"/>
      <c r="C12" s="233" t="s">
        <v>33</v>
      </c>
      <c r="D12" s="233" t="s">
        <v>33</v>
      </c>
      <c r="E12" s="231"/>
      <c r="F12" s="225"/>
    </row>
    <row r="13" ht="12.75" hidden="1"/>
    <row r="14" ht="12.75">
      <c r="C14" s="234"/>
    </row>
    <row r="15" ht="12.75">
      <c r="C15" s="234"/>
    </row>
    <row r="17" spans="3:7" ht="12.75">
      <c r="C17" s="225" t="s">
        <v>278</v>
      </c>
      <c r="D17" s="225"/>
      <c r="E17" s="225" t="s">
        <v>299</v>
      </c>
      <c r="F17" s="225"/>
      <c r="G17" s="240"/>
    </row>
    <row r="18" spans="3:7" ht="12.75">
      <c r="C18" s="225"/>
      <c r="D18" s="225"/>
      <c r="E18" s="225"/>
      <c r="F18" s="225"/>
      <c r="G18" s="225"/>
    </row>
    <row r="19" spans="3:7" ht="12.75">
      <c r="C19" s="225" t="s">
        <v>279</v>
      </c>
      <c r="D19" s="225"/>
      <c r="E19" s="225" t="s">
        <v>300</v>
      </c>
      <c r="F19" s="225"/>
      <c r="G19" s="240"/>
    </row>
    <row r="21" spans="3:7" ht="12.75">
      <c r="C21" s="225"/>
      <c r="D21" s="225"/>
      <c r="E21" s="225"/>
      <c r="F21" s="225"/>
      <c r="G21" s="232"/>
    </row>
  </sheetData>
  <printOptions/>
  <pageMargins left="0.15748031496062992" right="0.15748031496062992" top="0.5905511811023623" bottom="0.5905511811023623" header="0.7874015748031497" footer="0.1968503937007874"/>
  <pageSetup horizontalDpi="600" verticalDpi="600" orientation="landscape" paperSize="9" scale="1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G20" sqref="G20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208" t="s">
        <v>270</v>
      </c>
      <c r="D1" s="220"/>
      <c r="E1" s="221"/>
      <c r="F1" s="221"/>
    </row>
    <row r="3" ht="23.25">
      <c r="C3" s="222" t="s">
        <v>275</v>
      </c>
    </row>
    <row r="5" spans="2:6" ht="13.5" thickBot="1">
      <c r="B5" s="223"/>
      <c r="C5" s="229" t="s">
        <v>274</v>
      </c>
      <c r="D5" s="3"/>
      <c r="E5" s="3"/>
      <c r="F5" s="3"/>
    </row>
    <row r="6" spans="2:6" ht="15.75" customHeight="1" thickBot="1">
      <c r="B6" s="223"/>
      <c r="C6" s="233"/>
      <c r="D6" s="229" t="s">
        <v>274</v>
      </c>
      <c r="E6" s="225"/>
      <c r="F6" s="225"/>
    </row>
    <row r="7" spans="2:6" ht="15.75" customHeight="1" thickBot="1">
      <c r="B7" s="237"/>
      <c r="C7" s="229" t="s">
        <v>21</v>
      </c>
      <c r="D7" s="226"/>
      <c r="E7" s="225" t="s">
        <v>48</v>
      </c>
      <c r="F7" s="225"/>
    </row>
    <row r="8" spans="2:6" ht="15.75" customHeight="1" thickBot="1">
      <c r="B8" s="223"/>
      <c r="C8" s="233" t="s">
        <v>48</v>
      </c>
      <c r="D8" s="227" t="s">
        <v>48</v>
      </c>
      <c r="E8" s="228"/>
      <c r="F8" s="225"/>
    </row>
    <row r="9" spans="2:6" ht="15.75" customHeight="1" thickBot="1">
      <c r="B9" s="237"/>
      <c r="C9" s="229" t="s">
        <v>27</v>
      </c>
      <c r="D9" s="225"/>
      <c r="E9" s="226"/>
      <c r="F9" s="225" t="s">
        <v>48</v>
      </c>
    </row>
    <row r="10" spans="2:6" ht="15.75" customHeight="1" thickBot="1">
      <c r="B10" s="223"/>
      <c r="C10" s="233" t="s">
        <v>84</v>
      </c>
      <c r="D10" s="224" t="s">
        <v>84</v>
      </c>
      <c r="E10" s="226"/>
      <c r="F10" s="230"/>
    </row>
    <row r="11" spans="2:6" ht="15.75" customHeight="1" thickBot="1">
      <c r="B11" s="223"/>
      <c r="C11" s="229"/>
      <c r="D11" s="226"/>
      <c r="E11" s="227" t="s">
        <v>51</v>
      </c>
      <c r="F11" s="225"/>
    </row>
    <row r="12" spans="2:6" ht="15.75" customHeight="1" thickBot="1">
      <c r="B12" s="223"/>
      <c r="C12" s="233" t="s">
        <v>51</v>
      </c>
      <c r="D12" s="233" t="s">
        <v>51</v>
      </c>
      <c r="E12" s="231"/>
      <c r="F12" s="225"/>
    </row>
    <row r="13" ht="12.75" hidden="1"/>
    <row r="14" ht="12.75">
      <c r="C14" s="234"/>
    </row>
    <row r="15" ht="12.75">
      <c r="C15" s="234"/>
    </row>
    <row r="17" spans="3:7" ht="12.75">
      <c r="C17" s="225" t="s">
        <v>280</v>
      </c>
      <c r="D17" s="225"/>
      <c r="E17" s="225" t="s">
        <v>301</v>
      </c>
      <c r="F17" s="225"/>
      <c r="G17" s="240"/>
    </row>
    <row r="18" spans="3:7" ht="12.75">
      <c r="C18" s="225"/>
      <c r="D18" s="225"/>
      <c r="E18" s="225"/>
      <c r="F18" s="225"/>
      <c r="G18" s="225"/>
    </row>
    <row r="19" spans="3:7" ht="12.75">
      <c r="C19" s="225" t="s">
        <v>281</v>
      </c>
      <c r="D19" s="225"/>
      <c r="E19" s="225" t="s">
        <v>302</v>
      </c>
      <c r="F19" s="225"/>
      <c r="G19" s="240"/>
    </row>
    <row r="21" spans="3:7" ht="12.75">
      <c r="C21" s="225"/>
      <c r="D21" s="225"/>
      <c r="E21" s="225"/>
      <c r="F21" s="225"/>
      <c r="G21" s="232"/>
    </row>
  </sheetData>
  <printOptions/>
  <pageMargins left="0.15748031496062992" right="0.15748031496062992" top="0.5905511811023623" bottom="0.5905511811023623" header="0.7874015748031497" footer="0.1968503937007874"/>
  <pageSetup horizontalDpi="600" verticalDpi="600" orientation="landscape" paperSize="9" scale="1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D15" sqref="D15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208" t="s">
        <v>270</v>
      </c>
      <c r="D1" s="220"/>
      <c r="E1" s="221"/>
      <c r="F1" s="221"/>
    </row>
    <row r="3" ht="23.25">
      <c r="C3" s="222" t="s">
        <v>276</v>
      </c>
    </row>
    <row r="5" spans="2:6" ht="13.5" thickBot="1">
      <c r="B5" s="223"/>
      <c r="C5" s="229"/>
      <c r="D5" s="3"/>
      <c r="E5" s="3"/>
      <c r="F5" s="3"/>
    </row>
    <row r="6" spans="2:6" ht="15.75" customHeight="1" thickBot="1">
      <c r="B6" s="223"/>
      <c r="C6" s="233"/>
      <c r="D6" s="229" t="s">
        <v>85</v>
      </c>
      <c r="E6" s="225"/>
      <c r="F6" s="225"/>
    </row>
    <row r="7" spans="2:6" ht="15.75" customHeight="1" thickBot="1">
      <c r="B7" s="237"/>
      <c r="C7" s="229" t="s">
        <v>53</v>
      </c>
      <c r="D7" s="226"/>
      <c r="E7" s="225" t="s">
        <v>53</v>
      </c>
      <c r="F7" s="225"/>
    </row>
    <row r="8" spans="2:6" ht="15.75" customHeight="1" thickBot="1">
      <c r="B8" s="223"/>
      <c r="C8" s="233" t="s">
        <v>65</v>
      </c>
      <c r="D8" s="227" t="s">
        <v>53</v>
      </c>
      <c r="E8" s="228"/>
      <c r="F8" s="225"/>
    </row>
    <row r="9" spans="2:6" ht="15.75" customHeight="1" thickBot="1">
      <c r="B9" s="223"/>
      <c r="C9" s="229"/>
      <c r="D9" s="225"/>
      <c r="E9" s="226"/>
      <c r="F9" s="225" t="s">
        <v>52</v>
      </c>
    </row>
    <row r="10" spans="2:6" ht="15.75" customHeight="1" thickBot="1">
      <c r="B10" s="223"/>
      <c r="C10" s="233"/>
      <c r="D10" s="224" t="s">
        <v>22</v>
      </c>
      <c r="E10" s="226"/>
      <c r="F10" s="230"/>
    </row>
    <row r="11" spans="2:6" ht="15.75" customHeight="1" thickBot="1">
      <c r="B11" s="223"/>
      <c r="C11" s="229"/>
      <c r="D11" s="226"/>
      <c r="E11" s="227" t="s">
        <v>52</v>
      </c>
      <c r="F11" s="225"/>
    </row>
    <row r="12" spans="2:6" ht="15.75" customHeight="1" thickBot="1">
      <c r="B12" s="223"/>
      <c r="C12" s="233"/>
      <c r="D12" s="233" t="s">
        <v>52</v>
      </c>
      <c r="E12" s="231"/>
      <c r="F12" s="225"/>
    </row>
    <row r="13" ht="12.75" hidden="1"/>
    <row r="14" spans="3:4" ht="12.75">
      <c r="C14" s="234"/>
      <c r="D14" s="239"/>
    </row>
    <row r="15" ht="12.75">
      <c r="C15" s="234"/>
    </row>
    <row r="17" spans="3:7" ht="12.75">
      <c r="C17" s="225" t="s">
        <v>282</v>
      </c>
      <c r="D17" s="225"/>
      <c r="E17" s="225" t="s">
        <v>303</v>
      </c>
      <c r="F17" s="225"/>
      <c r="G17" s="240"/>
    </row>
    <row r="18" spans="3:7" ht="12.75">
      <c r="C18" s="225"/>
      <c r="D18" s="225"/>
      <c r="E18" s="225"/>
      <c r="F18" s="225"/>
      <c r="G18" s="225"/>
    </row>
    <row r="19" spans="3:7" ht="12.75">
      <c r="C19" s="225"/>
      <c r="D19" s="225"/>
      <c r="E19" s="225"/>
      <c r="F19" s="225"/>
      <c r="G19" s="232"/>
    </row>
    <row r="21" spans="3:7" ht="12.75">
      <c r="C21" s="225"/>
      <c r="D21" s="225"/>
      <c r="E21" s="225"/>
      <c r="F21" s="225"/>
      <c r="G21" s="232"/>
    </row>
  </sheetData>
  <printOptions/>
  <pageMargins left="0.15748031496062992" right="0.15748031496062992" top="0.5905511811023623" bottom="0.5905511811023623" header="0.7874015748031497" footer="0.1968503937007874"/>
  <pageSetup horizontalDpi="600" verticalDpi="600" orientation="landscape" paperSize="9" scale="1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D6" sqref="D6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208" t="s">
        <v>270</v>
      </c>
      <c r="D1" s="220"/>
      <c r="E1" s="221"/>
      <c r="F1" s="221"/>
    </row>
    <row r="3" ht="23.25">
      <c r="C3" s="222" t="s">
        <v>304</v>
      </c>
    </row>
    <row r="5" spans="2:6" ht="13.5" thickBot="1">
      <c r="B5" s="223"/>
      <c r="C5" s="229"/>
      <c r="D5" s="238"/>
      <c r="E5" s="3"/>
      <c r="F5" s="3"/>
    </row>
    <row r="6" spans="2:6" ht="15.75" customHeight="1" thickBot="1">
      <c r="B6" s="223"/>
      <c r="C6" s="233"/>
      <c r="D6" s="229" t="s">
        <v>277</v>
      </c>
      <c r="E6" s="225"/>
      <c r="F6" s="225"/>
    </row>
    <row r="7" spans="2:6" ht="15.75" customHeight="1" thickBot="1">
      <c r="B7" s="223"/>
      <c r="C7" s="229"/>
      <c r="D7" s="226"/>
      <c r="E7" s="225" t="s">
        <v>88</v>
      </c>
      <c r="F7" s="225"/>
    </row>
    <row r="8" spans="2:6" ht="15.75" customHeight="1" thickBot="1">
      <c r="B8" s="223"/>
      <c r="C8" s="233"/>
      <c r="D8" s="227" t="s">
        <v>88</v>
      </c>
      <c r="E8" s="228"/>
      <c r="F8" s="225"/>
    </row>
    <row r="9" spans="2:6" ht="15.75" customHeight="1" thickBot="1">
      <c r="B9" s="223"/>
      <c r="C9" s="235"/>
      <c r="D9" s="225"/>
      <c r="E9" s="226"/>
      <c r="F9" s="225" t="s">
        <v>36</v>
      </c>
    </row>
    <row r="10" spans="2:6" ht="15.75" customHeight="1" thickBot="1">
      <c r="B10" s="223"/>
      <c r="C10" s="233"/>
      <c r="D10" s="224" t="s">
        <v>86</v>
      </c>
      <c r="E10" s="226"/>
      <c r="F10" s="230"/>
    </row>
    <row r="11" spans="2:6" ht="15.75" customHeight="1" thickBot="1">
      <c r="B11" s="223"/>
      <c r="C11" s="229"/>
      <c r="D11" s="226"/>
      <c r="E11" s="227" t="s">
        <v>36</v>
      </c>
      <c r="F11" s="225"/>
    </row>
    <row r="12" spans="2:6" ht="15.75" customHeight="1" thickBot="1">
      <c r="B12" s="223"/>
      <c r="C12" s="233"/>
      <c r="D12" s="233" t="s">
        <v>36</v>
      </c>
      <c r="E12" s="231"/>
      <c r="F12" s="225"/>
    </row>
    <row r="13" ht="12.75" hidden="1"/>
    <row r="14" spans="3:4" ht="12.75">
      <c r="C14" s="234"/>
      <c r="D14" s="239"/>
    </row>
    <row r="15" ht="12.75">
      <c r="C15" s="234"/>
    </row>
    <row r="17" spans="3:7" ht="12.75">
      <c r="C17" s="225" t="s">
        <v>283</v>
      </c>
      <c r="D17" s="225"/>
      <c r="E17" s="225" t="s">
        <v>305</v>
      </c>
      <c r="F17" s="225"/>
      <c r="G17" s="240"/>
    </row>
    <row r="18" spans="3:7" ht="12.75">
      <c r="C18" s="225"/>
      <c r="D18" s="225"/>
      <c r="E18" s="225"/>
      <c r="F18" s="225"/>
      <c r="G18" s="225"/>
    </row>
    <row r="19" spans="3:7" ht="12.75">
      <c r="C19" s="225"/>
      <c r="D19" s="225"/>
      <c r="E19" s="225"/>
      <c r="F19" s="225"/>
      <c r="G19" s="232"/>
    </row>
    <row r="21" spans="3:7" ht="12.75">
      <c r="C21" s="225"/>
      <c r="D21" s="225"/>
      <c r="E21" s="225"/>
      <c r="F21" s="225"/>
      <c r="G21" s="232"/>
    </row>
  </sheetData>
  <printOptions/>
  <pageMargins left="0.15748031496062992" right="0.15748031496062992" top="0.5905511811023623" bottom="0.5905511811023623" header="0.7874015748031497" footer="0.1968503937007874"/>
  <pageSetup horizontalDpi="600" verticalDpi="600" orientation="landscape" paperSize="9" scale="1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EN80"/>
  <sheetViews>
    <sheetView showGridLines="0" zoomScaleSheetLayoutView="100" workbookViewId="0" topLeftCell="A9">
      <selection activeCell="AM30" sqref="AM30"/>
    </sheetView>
  </sheetViews>
  <sheetFormatPr defaultColWidth="11.421875" defaultRowHeight="12.75"/>
  <cols>
    <col min="1" max="1" width="4.7109375" style="22" customWidth="1"/>
    <col min="2" max="2" width="19.421875" style="22" customWidth="1"/>
    <col min="3" max="3" width="1.7109375" style="22" customWidth="1"/>
    <col min="4" max="4" width="0.85546875" style="22" customWidth="1"/>
    <col min="5" max="6" width="1.7109375" style="22" customWidth="1"/>
    <col min="7" max="7" width="0.85546875" style="22" customWidth="1"/>
    <col min="8" max="9" width="1.7109375" style="22" customWidth="1"/>
    <col min="10" max="10" width="0.85546875" style="22" customWidth="1"/>
    <col min="11" max="12" width="1.7109375" style="22" customWidth="1"/>
    <col min="13" max="13" width="0.85546875" style="22" customWidth="1"/>
    <col min="14" max="15" width="1.7109375" style="22" customWidth="1"/>
    <col min="16" max="16" width="0.85546875" style="22" customWidth="1"/>
    <col min="17" max="18" width="1.7109375" style="22" customWidth="1"/>
    <col min="19" max="19" width="0.85546875" style="22" customWidth="1"/>
    <col min="20" max="21" width="1.7109375" style="22" customWidth="1"/>
    <col min="22" max="22" width="0.85546875" style="22" customWidth="1"/>
    <col min="23" max="24" width="1.7109375" style="22" customWidth="1"/>
    <col min="25" max="25" width="0.85546875" style="22" customWidth="1"/>
    <col min="26" max="27" width="1.7109375" style="22" customWidth="1"/>
    <col min="28" max="28" width="0.85546875" style="22" customWidth="1"/>
    <col min="29" max="30" width="1.7109375" style="22" customWidth="1"/>
    <col min="31" max="31" width="0.85546875" style="22" customWidth="1"/>
    <col min="32" max="32" width="1.7109375" style="22" customWidth="1"/>
    <col min="33" max="33" width="3.57421875" style="22" customWidth="1"/>
    <col min="34" max="34" width="0.85546875" style="22" customWidth="1"/>
    <col min="35" max="35" width="3.28125" style="22" customWidth="1"/>
    <col min="36" max="36" width="6.00390625" style="22" customWidth="1"/>
    <col min="37" max="37" width="0.85546875" style="22" customWidth="1"/>
    <col min="38" max="38" width="5.00390625" style="22" customWidth="1"/>
    <col min="39" max="39" width="1.7109375" style="22" customWidth="1"/>
    <col min="40" max="40" width="0.85546875" style="22" customWidth="1"/>
    <col min="41" max="41" width="2.57421875" style="22" customWidth="1"/>
    <col min="42" max="16384" width="11.421875" style="22" customWidth="1"/>
  </cols>
  <sheetData>
    <row r="1" spans="2:39" ht="30.75" thickBot="1">
      <c r="B1" s="254" t="s">
        <v>158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6"/>
    </row>
    <row r="5" spans="1:41" ht="21" customHeight="1">
      <c r="A5" s="19"/>
      <c r="B5" s="21" t="s">
        <v>90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 t="s">
        <v>14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8.25" customHeight="1" thickBo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6.5" thickBot="1">
      <c r="A7" s="23" t="s">
        <v>111</v>
      </c>
      <c r="B7" s="24" t="s">
        <v>10</v>
      </c>
      <c r="C7" s="25"/>
      <c r="D7" s="26" t="s">
        <v>114</v>
      </c>
      <c r="E7" s="27"/>
      <c r="F7" s="25"/>
      <c r="G7" s="26" t="s">
        <v>115</v>
      </c>
      <c r="H7" s="27"/>
      <c r="I7" s="25"/>
      <c r="J7" s="26" t="s">
        <v>116</v>
      </c>
      <c r="K7" s="27"/>
      <c r="L7" s="25"/>
      <c r="M7" s="26" t="s">
        <v>117</v>
      </c>
      <c r="N7" s="27"/>
      <c r="O7" s="25"/>
      <c r="P7" s="26" t="s">
        <v>118</v>
      </c>
      <c r="Q7" s="27"/>
      <c r="R7" s="25"/>
      <c r="S7" s="26" t="s">
        <v>119</v>
      </c>
      <c r="T7" s="27"/>
      <c r="U7" s="25"/>
      <c r="V7" s="26" t="s">
        <v>120</v>
      </c>
      <c r="W7" s="27"/>
      <c r="X7" s="25"/>
      <c r="Y7" s="26" t="s">
        <v>121</v>
      </c>
      <c r="Z7" s="27"/>
      <c r="AA7" s="25"/>
      <c r="AB7" s="26" t="s">
        <v>122</v>
      </c>
      <c r="AC7" s="27"/>
      <c r="AD7" s="25"/>
      <c r="AE7" s="26" t="s">
        <v>123</v>
      </c>
      <c r="AF7" s="28"/>
      <c r="AG7" s="250" t="s">
        <v>6</v>
      </c>
      <c r="AH7" s="251"/>
      <c r="AI7" s="252"/>
      <c r="AJ7" s="253" t="s">
        <v>15</v>
      </c>
      <c r="AK7" s="251"/>
      <c r="AL7" s="251"/>
      <c r="AM7" s="259" t="s">
        <v>7</v>
      </c>
      <c r="AN7" s="260"/>
      <c r="AO7" s="261"/>
    </row>
    <row r="8" spans="1:41" ht="13.5" customHeight="1">
      <c r="A8" s="29">
        <v>1</v>
      </c>
      <c r="B8" s="196" t="s">
        <v>0</v>
      </c>
      <c r="C8" s="30"/>
      <c r="D8" s="31"/>
      <c r="E8" s="32"/>
      <c r="F8" s="33">
        <f>$O$62</f>
        <v>4</v>
      </c>
      <c r="G8" s="34" t="s">
        <v>8</v>
      </c>
      <c r="H8" s="35">
        <f>$Q$62</f>
        <v>1</v>
      </c>
      <c r="I8" s="33">
        <f>$AM$52</f>
        <v>4</v>
      </c>
      <c r="J8" s="34" t="s">
        <v>8</v>
      </c>
      <c r="K8" s="35">
        <f>$AO$52</f>
        <v>1</v>
      </c>
      <c r="L8" s="33">
        <f>$O$55</f>
        <v>4</v>
      </c>
      <c r="M8" s="34" t="s">
        <v>8</v>
      </c>
      <c r="N8" s="35">
        <f>$Q$55</f>
        <v>0</v>
      </c>
      <c r="O8" s="33">
        <f>$AM$46</f>
        <v>4</v>
      </c>
      <c r="P8" s="34" t="s">
        <v>8</v>
      </c>
      <c r="Q8" s="35">
        <f>$AO$46</f>
        <v>0</v>
      </c>
      <c r="R8" s="33">
        <f>$O$46</f>
        <v>4</v>
      </c>
      <c r="S8" s="34" t="s">
        <v>8</v>
      </c>
      <c r="T8" s="35">
        <f>$Q$46</f>
        <v>1</v>
      </c>
      <c r="U8" s="33">
        <f>$AM$40</f>
        <v>4</v>
      </c>
      <c r="V8" s="34" t="s">
        <v>8</v>
      </c>
      <c r="W8" s="35">
        <f>$AO$40</f>
        <v>0</v>
      </c>
      <c r="X8" s="33">
        <f>$O$38</f>
        <v>4</v>
      </c>
      <c r="Y8" s="34" t="s">
        <v>8</v>
      </c>
      <c r="Z8" s="35">
        <f>$Q$38</f>
        <v>0</v>
      </c>
      <c r="AA8" s="33">
        <f>$AM$34</f>
        <v>4</v>
      </c>
      <c r="AB8" s="34" t="s">
        <v>8</v>
      </c>
      <c r="AC8" s="35">
        <f>$AO$34</f>
        <v>0</v>
      </c>
      <c r="AD8" s="33">
        <f>$O$30</f>
        <v>4</v>
      </c>
      <c r="AE8" s="34" t="s">
        <v>8</v>
      </c>
      <c r="AF8" s="36">
        <f>$Q$30</f>
        <v>0</v>
      </c>
      <c r="AG8" s="37">
        <f>SUM(AD9,AA9,X9,U9,R9,O9,L9,I9,F9)/2</f>
        <v>9</v>
      </c>
      <c r="AH8" s="34" t="s">
        <v>8</v>
      </c>
      <c r="AI8" s="37">
        <f>SUM(AF9,AC9,Z9,W9,T9,Q9,N9,K9,H9)/2</f>
        <v>0</v>
      </c>
      <c r="AJ8" s="38">
        <f>SUM(AD8,AA8,X8,U8,R8,O8,L8,I8,F8)</f>
        <v>36</v>
      </c>
      <c r="AK8" s="34" t="s">
        <v>8</v>
      </c>
      <c r="AL8" s="37">
        <f>SUM(AF8,AC8,Z8,W8,T8,Q8,N8,K8,H8)</f>
        <v>3</v>
      </c>
      <c r="AM8" s="241">
        <v>1</v>
      </c>
      <c r="AN8" s="242"/>
      <c r="AO8" s="243"/>
    </row>
    <row r="9" spans="1:41" ht="13.5" customHeight="1" thickBot="1">
      <c r="A9" s="41"/>
      <c r="B9" s="197" t="s">
        <v>14</v>
      </c>
      <c r="C9" s="42"/>
      <c r="D9" s="43"/>
      <c r="E9" s="44"/>
      <c r="F9" s="17">
        <f>IF(F8&gt;H8,2,0)</f>
        <v>2</v>
      </c>
      <c r="G9" s="45" t="s">
        <v>8</v>
      </c>
      <c r="H9" s="18">
        <f>IF(H8&gt;F8,2,0)</f>
        <v>0</v>
      </c>
      <c r="I9" s="17">
        <f>IF(I8&gt;K8,2,0)</f>
        <v>2</v>
      </c>
      <c r="J9" s="45" t="s">
        <v>8</v>
      </c>
      <c r="K9" s="18">
        <f>IF(K8&gt;I8,2,0)</f>
        <v>0</v>
      </c>
      <c r="L9" s="17">
        <f>IF(L8&gt;N8,2,0)</f>
        <v>2</v>
      </c>
      <c r="M9" s="45" t="s">
        <v>8</v>
      </c>
      <c r="N9" s="18">
        <f>IF(N8&gt;L8,2,0)</f>
        <v>0</v>
      </c>
      <c r="O9" s="17">
        <f>IF(O8&gt;Q8,2,0)</f>
        <v>2</v>
      </c>
      <c r="P9" s="45" t="s">
        <v>8</v>
      </c>
      <c r="Q9" s="18">
        <f>IF(Q8&gt;O8,2,0)</f>
        <v>0</v>
      </c>
      <c r="R9" s="17">
        <f>IF(R8&gt;T8,2,0)</f>
        <v>2</v>
      </c>
      <c r="S9" s="45" t="s">
        <v>8</v>
      </c>
      <c r="T9" s="18">
        <f>IF(T8&gt;R8,2,0)</f>
        <v>0</v>
      </c>
      <c r="U9" s="17">
        <f>IF(U8&gt;W8,2,0)</f>
        <v>2</v>
      </c>
      <c r="V9" s="45" t="s">
        <v>8</v>
      </c>
      <c r="W9" s="18">
        <f>IF(W8&gt;U8,2,0)</f>
        <v>0</v>
      </c>
      <c r="X9" s="17">
        <f>IF(X8&gt;Z8,2,0)</f>
        <v>2</v>
      </c>
      <c r="Y9" s="45" t="s">
        <v>8</v>
      </c>
      <c r="Z9" s="18">
        <f>IF(Z8&gt;X8,2,0)</f>
        <v>0</v>
      </c>
      <c r="AA9" s="17">
        <f>IF(AA8&gt;AC8,2,0)</f>
        <v>2</v>
      </c>
      <c r="AB9" s="45" t="s">
        <v>8</v>
      </c>
      <c r="AC9" s="18">
        <f>IF(AC8&gt;AA8,2,0)</f>
        <v>0</v>
      </c>
      <c r="AD9" s="17">
        <f>IF(AD8&gt;AF8,2,0)</f>
        <v>2</v>
      </c>
      <c r="AE9" s="45" t="s">
        <v>8</v>
      </c>
      <c r="AF9" s="46">
        <f>IF(AF8&gt;AD8,2,0)</f>
        <v>0</v>
      </c>
      <c r="AG9" s="47"/>
      <c r="AH9" s="48"/>
      <c r="AI9" s="48"/>
      <c r="AJ9" s="49"/>
      <c r="AK9" s="48"/>
      <c r="AL9" s="47"/>
      <c r="AM9" s="244"/>
      <c r="AN9" s="245"/>
      <c r="AO9" s="246"/>
    </row>
    <row r="10" spans="1:41" ht="13.5" customHeight="1">
      <c r="A10" s="29">
        <v>2</v>
      </c>
      <c r="B10" s="198" t="s">
        <v>9</v>
      </c>
      <c r="C10" s="33">
        <f>$Q$62</f>
        <v>1</v>
      </c>
      <c r="D10" s="34" t="s">
        <v>8</v>
      </c>
      <c r="E10" s="35">
        <f>$O$62</f>
        <v>4</v>
      </c>
      <c r="F10" s="30"/>
      <c r="G10" s="53"/>
      <c r="H10" s="32"/>
      <c r="I10" s="33">
        <f>$O$54</f>
        <v>4</v>
      </c>
      <c r="J10" s="34" t="s">
        <v>8</v>
      </c>
      <c r="K10" s="35">
        <f>$Q$54</f>
        <v>3</v>
      </c>
      <c r="L10" s="33">
        <f>$AM$45</f>
        <v>4</v>
      </c>
      <c r="M10" s="34" t="s">
        <v>8</v>
      </c>
      <c r="N10" s="35">
        <f>$AO$45</f>
        <v>0</v>
      </c>
      <c r="O10" s="33">
        <f>$O$47</f>
        <v>4</v>
      </c>
      <c r="P10" s="34" t="s">
        <v>8</v>
      </c>
      <c r="Q10" s="35">
        <f>$Q$47</f>
        <v>0</v>
      </c>
      <c r="R10" s="33">
        <f>$AM$39</f>
        <v>4</v>
      </c>
      <c r="S10" s="34" t="s">
        <v>8</v>
      </c>
      <c r="T10" s="35">
        <f>$AO$39</f>
        <v>3</v>
      </c>
      <c r="U10" s="33">
        <f>$O$39</f>
        <v>4</v>
      </c>
      <c r="V10" s="34" t="s">
        <v>8</v>
      </c>
      <c r="W10" s="35">
        <f>$Q$39</f>
        <v>1</v>
      </c>
      <c r="X10" s="33">
        <f>$AM$33</f>
        <v>4</v>
      </c>
      <c r="Y10" s="34" t="s">
        <v>8</v>
      </c>
      <c r="Z10" s="35">
        <f>$AO$33</f>
        <v>0</v>
      </c>
      <c r="AA10" s="33">
        <f>$O$31</f>
        <v>4</v>
      </c>
      <c r="AB10" s="34" t="s">
        <v>8</v>
      </c>
      <c r="AC10" s="35">
        <f>$Q$31</f>
        <v>0</v>
      </c>
      <c r="AD10" s="33">
        <f>$AM$51</f>
        <v>4</v>
      </c>
      <c r="AE10" s="34" t="s">
        <v>8</v>
      </c>
      <c r="AF10" s="36">
        <f>$AO$51</f>
        <v>0</v>
      </c>
      <c r="AG10" s="54">
        <f>SUM(AD11,AA11,X11,U11,R11,O11,L11,I11,C11)/2</f>
        <v>8</v>
      </c>
      <c r="AH10" s="34" t="s">
        <v>8</v>
      </c>
      <c r="AI10" s="55">
        <f>SUM(AF11,AC11,Z11,W11,T11,Q11,N11,K11,E11)/2</f>
        <v>1</v>
      </c>
      <c r="AJ10" s="38">
        <f>SUM(AD10,AA10,X10,U10,R10,O10,L10,I10,C10)</f>
        <v>33</v>
      </c>
      <c r="AK10" s="34" t="s">
        <v>8</v>
      </c>
      <c r="AL10" s="37">
        <f>SUM(AF10,AC10,Z10,W10,T10,Q10,N10,K10,E10)</f>
        <v>11</v>
      </c>
      <c r="AM10" s="241">
        <v>2</v>
      </c>
      <c r="AN10" s="242"/>
      <c r="AO10" s="243"/>
    </row>
    <row r="11" spans="1:41" ht="13.5" customHeight="1" thickBot="1">
      <c r="A11" s="41"/>
      <c r="B11" s="199" t="s">
        <v>14</v>
      </c>
      <c r="C11" s="17">
        <f>IF(C10&gt;E10,2,0)</f>
        <v>0</v>
      </c>
      <c r="D11" s="58"/>
      <c r="E11" s="18">
        <f>IF(E10&gt;C10,2,0)</f>
        <v>2</v>
      </c>
      <c r="F11" s="42"/>
      <c r="G11" s="59"/>
      <c r="H11" s="44"/>
      <c r="I11" s="17">
        <f>IF(I10&gt;K10,2,0)</f>
        <v>2</v>
      </c>
      <c r="J11" s="58"/>
      <c r="K11" s="18">
        <f>IF(K10&gt;I10,2,0)</f>
        <v>0</v>
      </c>
      <c r="L11" s="17">
        <f>IF(L10&gt;N10,2,0)</f>
        <v>2</v>
      </c>
      <c r="M11" s="58"/>
      <c r="N11" s="18">
        <f>IF(N10&gt;L10,2,0)</f>
        <v>0</v>
      </c>
      <c r="O11" s="17">
        <f>IF(O10&gt;Q10,2,0)</f>
        <v>2</v>
      </c>
      <c r="P11" s="58"/>
      <c r="Q11" s="18">
        <f>IF(Q10&gt;O10,2,0)</f>
        <v>0</v>
      </c>
      <c r="R11" s="17">
        <f>IF(R10&gt;T10,2,0)</f>
        <v>2</v>
      </c>
      <c r="S11" s="58"/>
      <c r="T11" s="18">
        <f>IF(T10&gt;R10,2,0)</f>
        <v>0</v>
      </c>
      <c r="U11" s="17">
        <f>IF(U10&gt;W10,2,0)</f>
        <v>2</v>
      </c>
      <c r="V11" s="58"/>
      <c r="W11" s="18">
        <f>IF(W10&gt;U10,2,0)</f>
        <v>0</v>
      </c>
      <c r="X11" s="17">
        <f>IF(X10&gt;Z10,2,0)</f>
        <v>2</v>
      </c>
      <c r="Y11" s="58"/>
      <c r="Z11" s="18">
        <f>IF(Z10&gt;X10,2,0)</f>
        <v>0</v>
      </c>
      <c r="AA11" s="17">
        <f>IF(AA10&gt;AC10,2,0)</f>
        <v>2</v>
      </c>
      <c r="AB11" s="58"/>
      <c r="AC11" s="18">
        <f>IF(AC10&gt;AA10,2,0)</f>
        <v>0</v>
      </c>
      <c r="AD11" s="17">
        <f>IF(AD10&gt;AF10,2,0)</f>
        <v>2</v>
      </c>
      <c r="AE11" s="58"/>
      <c r="AF11" s="18">
        <f>IF(AF10&gt;AD10,2,0)</f>
        <v>0</v>
      </c>
      <c r="AG11" s="60"/>
      <c r="AH11" s="48"/>
      <c r="AI11" s="61"/>
      <c r="AJ11" s="62"/>
      <c r="AK11" s="48"/>
      <c r="AL11" s="47"/>
      <c r="AM11" s="244"/>
      <c r="AN11" s="245"/>
      <c r="AO11" s="246"/>
    </row>
    <row r="12" spans="1:41" ht="13.5" customHeight="1">
      <c r="A12" s="29">
        <v>3</v>
      </c>
      <c r="B12" s="198" t="s">
        <v>83</v>
      </c>
      <c r="C12" s="33">
        <f>$AO$52</f>
        <v>1</v>
      </c>
      <c r="D12" s="34" t="s">
        <v>8</v>
      </c>
      <c r="E12" s="35">
        <f>$AM$52</f>
        <v>4</v>
      </c>
      <c r="F12" s="33">
        <f>$Q$54</f>
        <v>3</v>
      </c>
      <c r="G12" s="34" t="s">
        <v>8</v>
      </c>
      <c r="H12" s="35">
        <f>$O$54</f>
        <v>4</v>
      </c>
      <c r="I12" s="30"/>
      <c r="J12" s="53"/>
      <c r="K12" s="32"/>
      <c r="L12" s="33">
        <f>$O$48</f>
        <v>4</v>
      </c>
      <c r="M12" s="34" t="s">
        <v>8</v>
      </c>
      <c r="N12" s="35">
        <f>$Q$48</f>
        <v>0</v>
      </c>
      <c r="O12" s="33">
        <f>$AM$38</f>
        <v>4</v>
      </c>
      <c r="P12" s="34" t="s">
        <v>8</v>
      </c>
      <c r="Q12" s="35">
        <f>$AO$38</f>
        <v>0</v>
      </c>
      <c r="R12" s="33">
        <f>$O$40</f>
        <v>4</v>
      </c>
      <c r="S12" s="34" t="s">
        <v>8</v>
      </c>
      <c r="T12" s="35">
        <f>$Q$40</f>
        <v>0</v>
      </c>
      <c r="U12" s="33">
        <f>$AM$32</f>
        <v>4</v>
      </c>
      <c r="V12" s="34" t="s">
        <v>8</v>
      </c>
      <c r="W12" s="35">
        <f>$AO$32</f>
        <v>0</v>
      </c>
      <c r="X12" s="33">
        <f>$O$32</f>
        <v>4</v>
      </c>
      <c r="Y12" s="34" t="s">
        <v>8</v>
      </c>
      <c r="Z12" s="35">
        <f>$Q$32</f>
        <v>0</v>
      </c>
      <c r="AA12" s="33">
        <f>$O$61</f>
        <v>4</v>
      </c>
      <c r="AB12" s="34" t="s">
        <v>8</v>
      </c>
      <c r="AC12" s="35">
        <f>$Q$61</f>
        <v>0</v>
      </c>
      <c r="AD12" s="33">
        <f>$AM$44</f>
        <v>4</v>
      </c>
      <c r="AE12" s="34" t="s">
        <v>8</v>
      </c>
      <c r="AF12" s="35">
        <f>$AO$44</f>
        <v>0</v>
      </c>
      <c r="AG12" s="54">
        <f>SUM(AD13,AA13,X13,U13,R13,O13,L13,F13,C13)/2</f>
        <v>7</v>
      </c>
      <c r="AH12" s="34" t="s">
        <v>8</v>
      </c>
      <c r="AI12" s="55">
        <f>SUM(AF13,AC13,Z13,W13,T13,Q13,N13,H13,E13)/2</f>
        <v>2</v>
      </c>
      <c r="AJ12" s="38">
        <f>SUM(AD12,AA12,X12,U12,R12,O12,L12,F12,C12)</f>
        <v>32</v>
      </c>
      <c r="AK12" s="34" t="s">
        <v>8</v>
      </c>
      <c r="AL12" s="37">
        <f>SUM(AF12,AC12,Z12,W12,T12,Q12,N12,H12,E12)</f>
        <v>8</v>
      </c>
      <c r="AM12" s="241">
        <v>3</v>
      </c>
      <c r="AN12" s="242"/>
      <c r="AO12" s="243"/>
    </row>
    <row r="13" spans="1:41" ht="13.5" customHeight="1" thickBot="1">
      <c r="A13" s="41"/>
      <c r="B13" s="199" t="s">
        <v>14</v>
      </c>
      <c r="C13" s="17">
        <f>IF(C12&gt;E12,2,0)</f>
        <v>0</v>
      </c>
      <c r="D13" s="58"/>
      <c r="E13" s="18">
        <f>IF(E12&gt;C12,2,0)</f>
        <v>2</v>
      </c>
      <c r="F13" s="17">
        <f>IF(F12&gt;H12,2,0)</f>
        <v>0</v>
      </c>
      <c r="G13" s="58"/>
      <c r="H13" s="18">
        <f>IF(H12&gt;F12,2,0)</f>
        <v>2</v>
      </c>
      <c r="I13" s="42"/>
      <c r="J13" s="59"/>
      <c r="K13" s="44"/>
      <c r="L13" s="17">
        <f>IF(L12&gt;N12,2,0)</f>
        <v>2</v>
      </c>
      <c r="M13" s="58"/>
      <c r="N13" s="18">
        <f>IF(N12&gt;L12,2,0)</f>
        <v>0</v>
      </c>
      <c r="O13" s="17">
        <f>IF(O12&gt;Q12,2,0)</f>
        <v>2</v>
      </c>
      <c r="P13" s="58"/>
      <c r="Q13" s="18">
        <f>IF(Q12&gt;O12,2,0)</f>
        <v>0</v>
      </c>
      <c r="R13" s="17">
        <f>IF(R12&gt;T12,2,0)</f>
        <v>2</v>
      </c>
      <c r="S13" s="58"/>
      <c r="T13" s="18">
        <f>IF(T12&gt;R12,2,0)</f>
        <v>0</v>
      </c>
      <c r="U13" s="17">
        <f>IF(U12&gt;W12,2,0)</f>
        <v>2</v>
      </c>
      <c r="V13" s="58"/>
      <c r="W13" s="18">
        <f>IF(W12&gt;U12,2,0)</f>
        <v>0</v>
      </c>
      <c r="X13" s="17">
        <f>IF(X12&gt;Z12,2,0)</f>
        <v>2</v>
      </c>
      <c r="Y13" s="58"/>
      <c r="Z13" s="18">
        <f>IF(Z12&gt;X12,2,0)</f>
        <v>0</v>
      </c>
      <c r="AA13" s="17">
        <f>IF(AA12&gt;AC12,2,0)</f>
        <v>2</v>
      </c>
      <c r="AB13" s="58"/>
      <c r="AC13" s="18">
        <f>IF(AC12&gt;AA12,2,0)</f>
        <v>0</v>
      </c>
      <c r="AD13" s="17">
        <f>IF(AD12&gt;AF12,2,0)</f>
        <v>2</v>
      </c>
      <c r="AE13" s="58"/>
      <c r="AF13" s="18">
        <f>IF(AF12&gt;AD12,2,0)</f>
        <v>0</v>
      </c>
      <c r="AG13" s="60"/>
      <c r="AH13" s="48"/>
      <c r="AI13" s="61"/>
      <c r="AJ13" s="62"/>
      <c r="AK13" s="48"/>
      <c r="AL13" s="63"/>
      <c r="AM13" s="244"/>
      <c r="AN13" s="245"/>
      <c r="AO13" s="246"/>
    </row>
    <row r="14" spans="1:41" ht="13.5" customHeight="1">
      <c r="A14" s="29">
        <v>4</v>
      </c>
      <c r="B14" s="198" t="s">
        <v>84</v>
      </c>
      <c r="C14" s="33">
        <f>$Q$55</f>
        <v>0</v>
      </c>
      <c r="D14" s="34" t="s">
        <v>8</v>
      </c>
      <c r="E14" s="35">
        <f>$O$55</f>
        <v>4</v>
      </c>
      <c r="F14" s="33">
        <f>$AO$45</f>
        <v>0</v>
      </c>
      <c r="G14" s="34" t="s">
        <v>8</v>
      </c>
      <c r="H14" s="35">
        <f>$AM$45</f>
        <v>4</v>
      </c>
      <c r="I14" s="33">
        <f>$Q$48</f>
        <v>0</v>
      </c>
      <c r="J14" s="34" t="s">
        <v>8</v>
      </c>
      <c r="K14" s="35">
        <f>$O$48</f>
        <v>4</v>
      </c>
      <c r="L14" s="30"/>
      <c r="M14" s="53"/>
      <c r="N14" s="32"/>
      <c r="O14" s="33">
        <f>$O$41</f>
        <v>4</v>
      </c>
      <c r="P14" s="34" t="s">
        <v>8</v>
      </c>
      <c r="Q14" s="35">
        <f>$Q$41</f>
        <v>0</v>
      </c>
      <c r="R14" s="33">
        <f>$AM$31</f>
        <v>4</v>
      </c>
      <c r="S14" s="34" t="s">
        <v>8</v>
      </c>
      <c r="T14" s="35">
        <f>$AO$31</f>
        <v>0</v>
      </c>
      <c r="U14" s="33">
        <f>$O$33</f>
        <v>4</v>
      </c>
      <c r="V14" s="34" t="s">
        <v>8</v>
      </c>
      <c r="W14" s="35">
        <f>$Q$33</f>
        <v>0</v>
      </c>
      <c r="X14" s="33">
        <f>$O$60</f>
        <v>4</v>
      </c>
      <c r="Y14" s="34" t="s">
        <v>8</v>
      </c>
      <c r="Z14" s="35">
        <f>$Q$60</f>
        <v>2</v>
      </c>
      <c r="AA14" s="33">
        <f>$AM$53</f>
        <v>1</v>
      </c>
      <c r="AB14" s="34" t="s">
        <v>8</v>
      </c>
      <c r="AC14" s="35">
        <f>$AO$53</f>
        <v>4</v>
      </c>
      <c r="AD14" s="33">
        <f>$AM$37</f>
        <v>4</v>
      </c>
      <c r="AE14" s="34" t="s">
        <v>8</v>
      </c>
      <c r="AF14" s="35">
        <f>$AO$37</f>
        <v>2</v>
      </c>
      <c r="AG14" s="54">
        <f>SUM(AD15,AA15,X15,U15,R15,O15,I15,F15,C15)/2</f>
        <v>5</v>
      </c>
      <c r="AH14" s="34" t="s">
        <v>8</v>
      </c>
      <c r="AI14" s="55">
        <f>SUM(AF15,AC15,Z15,W15,T15,Q15,K15,H15,E15)/2</f>
        <v>4</v>
      </c>
      <c r="AJ14" s="38">
        <f>SUM(AD14,AA14,X14,U14,R14,O14,I14,F14,C14)</f>
        <v>21</v>
      </c>
      <c r="AK14" s="34" t="s">
        <v>8</v>
      </c>
      <c r="AL14" s="37">
        <f>SUM(AF14,AC14,Z14,W14,T14,Q14,K14,H14,E14)</f>
        <v>20</v>
      </c>
      <c r="AM14" s="241">
        <v>6</v>
      </c>
      <c r="AN14" s="242"/>
      <c r="AO14" s="243"/>
    </row>
    <row r="15" spans="1:41" ht="13.5" customHeight="1" thickBot="1">
      <c r="A15" s="41"/>
      <c r="B15" s="199" t="s">
        <v>14</v>
      </c>
      <c r="C15" s="17">
        <f>IF(C14&gt;E14,2,0)</f>
        <v>0</v>
      </c>
      <c r="D15" s="58"/>
      <c r="E15" s="18">
        <f>IF(E14&gt;C14,2,0)</f>
        <v>2</v>
      </c>
      <c r="F15" s="17">
        <f>IF(F14&gt;H14,2,0)</f>
        <v>0</v>
      </c>
      <c r="G15" s="58"/>
      <c r="H15" s="18">
        <f>IF(H14&gt;F14,2,0)</f>
        <v>2</v>
      </c>
      <c r="I15" s="17">
        <f>IF(I14&gt;K14,2,0)</f>
        <v>0</v>
      </c>
      <c r="J15" s="58"/>
      <c r="K15" s="18">
        <f>IF(K14&gt;I14,2,0)</f>
        <v>2</v>
      </c>
      <c r="L15" s="42"/>
      <c r="M15" s="59"/>
      <c r="N15" s="44"/>
      <c r="O15" s="17">
        <f>IF(O14&gt;Q14,2,0)</f>
        <v>2</v>
      </c>
      <c r="P15" s="58"/>
      <c r="Q15" s="18">
        <f>IF(Q14&gt;O14,2,0)</f>
        <v>0</v>
      </c>
      <c r="R15" s="17">
        <f>IF(R14&gt;T14,2,0)</f>
        <v>2</v>
      </c>
      <c r="S15" s="58"/>
      <c r="T15" s="18">
        <f>IF(T14&gt;R14,2,0)</f>
        <v>0</v>
      </c>
      <c r="U15" s="17">
        <f>IF(U14&gt;W14,2,0)</f>
        <v>2</v>
      </c>
      <c r="V15" s="58"/>
      <c r="W15" s="18">
        <f>IF(W14&gt;U14,2,0)</f>
        <v>0</v>
      </c>
      <c r="X15" s="17">
        <f>IF(X14&gt;Z14,2,0)</f>
        <v>2</v>
      </c>
      <c r="Y15" s="58"/>
      <c r="Z15" s="18">
        <f>IF(Z14&gt;X14,2,0)</f>
        <v>0</v>
      </c>
      <c r="AA15" s="17">
        <f>IF(AA14&gt;AC14,2,0)</f>
        <v>0</v>
      </c>
      <c r="AB15" s="58"/>
      <c r="AC15" s="18">
        <f>IF(AC14&gt;AA14,2,0)</f>
        <v>2</v>
      </c>
      <c r="AD15" s="17">
        <f>IF(AD14&gt;AF14,2,0)</f>
        <v>2</v>
      </c>
      <c r="AE15" s="58"/>
      <c r="AF15" s="18">
        <f>IF(AF14&gt;AD14,2,0)</f>
        <v>0</v>
      </c>
      <c r="AG15" s="60"/>
      <c r="AH15" s="48"/>
      <c r="AI15" s="61"/>
      <c r="AJ15" s="62"/>
      <c r="AK15" s="48"/>
      <c r="AL15" s="63"/>
      <c r="AM15" s="244"/>
      <c r="AN15" s="245"/>
      <c r="AO15" s="246"/>
    </row>
    <row r="16" spans="1:41" ht="13.5" customHeight="1">
      <c r="A16" s="29">
        <v>5</v>
      </c>
      <c r="B16" s="198" t="s">
        <v>22</v>
      </c>
      <c r="C16" s="33">
        <f>$AO$46</f>
        <v>0</v>
      </c>
      <c r="D16" s="34" t="s">
        <v>8</v>
      </c>
      <c r="E16" s="35">
        <f>$AM$46</f>
        <v>4</v>
      </c>
      <c r="F16" s="33">
        <f>$Q$47</f>
        <v>0</v>
      </c>
      <c r="G16" s="34" t="s">
        <v>8</v>
      </c>
      <c r="H16" s="35">
        <f>$O$47</f>
        <v>4</v>
      </c>
      <c r="I16" s="33">
        <f>$AO$38</f>
        <v>0</v>
      </c>
      <c r="J16" s="34" t="s">
        <v>8</v>
      </c>
      <c r="K16" s="35">
        <f>$AM$38</f>
        <v>4</v>
      </c>
      <c r="L16" s="33">
        <f>$Q$41</f>
        <v>0</v>
      </c>
      <c r="M16" s="34" t="s">
        <v>8</v>
      </c>
      <c r="N16" s="35">
        <f>$O$41</f>
        <v>4</v>
      </c>
      <c r="O16" s="30"/>
      <c r="P16" s="53"/>
      <c r="Q16" s="32"/>
      <c r="R16" s="33">
        <f>$O$34</f>
        <v>3</v>
      </c>
      <c r="S16" s="34" t="s">
        <v>8</v>
      </c>
      <c r="T16" s="35">
        <f>$Q$34</f>
        <v>4</v>
      </c>
      <c r="U16" s="33">
        <f>$O$59</f>
        <v>1</v>
      </c>
      <c r="V16" s="34" t="s">
        <v>8</v>
      </c>
      <c r="W16" s="35">
        <f>$Q$59</f>
        <v>4</v>
      </c>
      <c r="X16" s="33">
        <f>$AM$54</f>
        <v>4</v>
      </c>
      <c r="Y16" s="34" t="s">
        <v>8</v>
      </c>
      <c r="Z16" s="35">
        <f>$AO$54</f>
        <v>1</v>
      </c>
      <c r="AA16" s="33">
        <f>$O$53</f>
        <v>1</v>
      </c>
      <c r="AB16" s="34" t="s">
        <v>8</v>
      </c>
      <c r="AC16" s="35">
        <f>$Q$53</f>
        <v>4</v>
      </c>
      <c r="AD16" s="33">
        <f>$AM$30</f>
        <v>4</v>
      </c>
      <c r="AE16" s="34" t="s">
        <v>8</v>
      </c>
      <c r="AF16" s="35">
        <f>$AO$30</f>
        <v>2</v>
      </c>
      <c r="AG16" s="54">
        <f>SUM(AD17,AA17,X17,U17,R17,L17,I17,F17,C17)/2</f>
        <v>2</v>
      </c>
      <c r="AH16" s="34" t="s">
        <v>8</v>
      </c>
      <c r="AI16" s="55">
        <f>SUM(AF17,AC17,Z17,W17,T17,N17,K17,H17,E17)/2</f>
        <v>7</v>
      </c>
      <c r="AJ16" s="38">
        <f>SUM(AD16,AA16,X16,U16,R16,L16,I16,F16,C16)</f>
        <v>13</v>
      </c>
      <c r="AK16" s="34" t="s">
        <v>8</v>
      </c>
      <c r="AL16" s="37">
        <f>SUM(AF16,AC16,Z16,W16,T16,N16,K16,H16,E16)</f>
        <v>31</v>
      </c>
      <c r="AM16" s="241">
        <v>8</v>
      </c>
      <c r="AN16" s="242"/>
      <c r="AO16" s="243"/>
    </row>
    <row r="17" spans="1:41" ht="13.5" customHeight="1" thickBot="1">
      <c r="A17" s="41"/>
      <c r="B17" s="199" t="s">
        <v>14</v>
      </c>
      <c r="C17" s="17">
        <f>IF(C16&gt;E16,2,0)</f>
        <v>0</v>
      </c>
      <c r="D17" s="58"/>
      <c r="E17" s="18">
        <f>IF(E16&gt;C16,2,0)</f>
        <v>2</v>
      </c>
      <c r="F17" s="17">
        <f>IF(F16&gt;H16,2,0)</f>
        <v>0</v>
      </c>
      <c r="G17" s="58"/>
      <c r="H17" s="18">
        <f>IF(H16&gt;F16,2,0)</f>
        <v>2</v>
      </c>
      <c r="I17" s="17">
        <f>IF(I16&gt;K16,2,0)</f>
        <v>0</v>
      </c>
      <c r="J17" s="58"/>
      <c r="K17" s="18">
        <f>IF(K16&gt;I16,2,0)</f>
        <v>2</v>
      </c>
      <c r="L17" s="17">
        <f>IF(L16&gt;N16,2,0)</f>
        <v>0</v>
      </c>
      <c r="M17" s="58"/>
      <c r="N17" s="18">
        <f>IF(N16&gt;L16,2,0)</f>
        <v>2</v>
      </c>
      <c r="O17" s="42"/>
      <c r="P17" s="59"/>
      <c r="Q17" s="44"/>
      <c r="R17" s="17">
        <f>IF(R16&gt;T16,2,0)</f>
        <v>0</v>
      </c>
      <c r="S17" s="58"/>
      <c r="T17" s="18">
        <f>IF(T16&gt;R16,2,0)</f>
        <v>2</v>
      </c>
      <c r="U17" s="17">
        <f>IF(U16&gt;W16,2,0)</f>
        <v>0</v>
      </c>
      <c r="V17" s="58"/>
      <c r="W17" s="18">
        <f>IF(W16&gt;U16,2,0)</f>
        <v>2</v>
      </c>
      <c r="X17" s="17">
        <f>IF(X16&gt;Z16,2,0)</f>
        <v>2</v>
      </c>
      <c r="Y17" s="58"/>
      <c r="Z17" s="18">
        <f>IF(Z16&gt;X16,2,0)</f>
        <v>0</v>
      </c>
      <c r="AA17" s="17">
        <f>IF(AA16&gt;AC16,2,0)</f>
        <v>0</v>
      </c>
      <c r="AB17" s="58"/>
      <c r="AC17" s="18">
        <f>IF(AC16&gt;AA16,2,0)</f>
        <v>2</v>
      </c>
      <c r="AD17" s="17">
        <f>IF(AD16&gt;AF16,2,0)</f>
        <v>2</v>
      </c>
      <c r="AE17" s="58"/>
      <c r="AF17" s="18">
        <f>IF(AF16&gt;AD16,2,0)</f>
        <v>0</v>
      </c>
      <c r="AG17" s="60"/>
      <c r="AH17" s="48"/>
      <c r="AI17" s="64"/>
      <c r="AJ17" s="62"/>
      <c r="AK17" s="48"/>
      <c r="AL17" s="63"/>
      <c r="AM17" s="244"/>
      <c r="AN17" s="245"/>
      <c r="AO17" s="246"/>
    </row>
    <row r="18" spans="1:41" ht="13.5" customHeight="1">
      <c r="A18" s="29">
        <v>6</v>
      </c>
      <c r="B18" s="198" t="s">
        <v>57</v>
      </c>
      <c r="C18" s="33">
        <f>$Q$46</f>
        <v>1</v>
      </c>
      <c r="D18" s="34" t="s">
        <v>8</v>
      </c>
      <c r="E18" s="35">
        <f>$O$46</f>
        <v>4</v>
      </c>
      <c r="F18" s="33">
        <f>$AO$39</f>
        <v>3</v>
      </c>
      <c r="G18" s="34" t="s">
        <v>8</v>
      </c>
      <c r="H18" s="35">
        <f>$AM$39</f>
        <v>4</v>
      </c>
      <c r="I18" s="33">
        <f>$Q$40</f>
        <v>0</v>
      </c>
      <c r="J18" s="34" t="s">
        <v>8</v>
      </c>
      <c r="K18" s="35">
        <f>$O$40</f>
        <v>4</v>
      </c>
      <c r="L18" s="33">
        <f>$AO$31</f>
        <v>0</v>
      </c>
      <c r="M18" s="34" t="s">
        <v>8</v>
      </c>
      <c r="N18" s="35">
        <f>$AM$31</f>
        <v>4</v>
      </c>
      <c r="O18" s="33">
        <f>$Q$34</f>
        <v>4</v>
      </c>
      <c r="P18" s="34" t="s">
        <v>8</v>
      </c>
      <c r="Q18" s="35">
        <f>$O$34</f>
        <v>3</v>
      </c>
      <c r="R18" s="30"/>
      <c r="S18" s="53"/>
      <c r="T18" s="32"/>
      <c r="U18" s="33">
        <f>$AM$55</f>
        <v>4</v>
      </c>
      <c r="V18" s="34" t="s">
        <v>8</v>
      </c>
      <c r="W18" s="35">
        <f>$AO$55</f>
        <v>1</v>
      </c>
      <c r="X18" s="33">
        <f>$O$52</f>
        <v>4</v>
      </c>
      <c r="Y18" s="34" t="s">
        <v>8</v>
      </c>
      <c r="Z18" s="35">
        <f>$Q$52</f>
        <v>1</v>
      </c>
      <c r="AA18" s="33">
        <f>$AM$47</f>
        <v>4</v>
      </c>
      <c r="AB18" s="34" t="s">
        <v>8</v>
      </c>
      <c r="AC18" s="35">
        <f>$AO$47</f>
        <v>1</v>
      </c>
      <c r="AD18" s="33">
        <f>$O$58</f>
        <v>4</v>
      </c>
      <c r="AE18" s="34" t="s">
        <v>8</v>
      </c>
      <c r="AF18" s="35">
        <f>$Q$58</f>
        <v>1</v>
      </c>
      <c r="AG18" s="54">
        <f>SUM(AD19,AA19,X19,U19,O19,L19,I19,F19,C19)/2</f>
        <v>5</v>
      </c>
      <c r="AH18" s="34" t="s">
        <v>8</v>
      </c>
      <c r="AI18" s="55">
        <f>SUM(AF19,AC19,Z19,W19,Q19,N19,K19,H19,E19)/2</f>
        <v>4</v>
      </c>
      <c r="AJ18" s="38">
        <f>SUM(AD18,AA18,X18,U18,O18,L18,I18,F18,C18)</f>
        <v>24</v>
      </c>
      <c r="AK18" s="34" t="s">
        <v>8</v>
      </c>
      <c r="AL18" s="37">
        <f>SUM(AF18,AC18,Z18,W18,Q18,N18,K18,H18,E18)</f>
        <v>23</v>
      </c>
      <c r="AM18" s="241">
        <v>5</v>
      </c>
      <c r="AN18" s="242"/>
      <c r="AO18" s="243"/>
    </row>
    <row r="19" spans="1:41" ht="13.5" customHeight="1" thickBot="1">
      <c r="A19" s="41"/>
      <c r="B19" s="200" t="s">
        <v>14</v>
      </c>
      <c r="C19" s="17">
        <f>IF(C18&gt;E18,2,0)</f>
        <v>0</v>
      </c>
      <c r="D19" s="58"/>
      <c r="E19" s="18">
        <f>IF(E18&gt;C18,2,0)</f>
        <v>2</v>
      </c>
      <c r="F19" s="17">
        <f>IF(F18&gt;H18,2,0)</f>
        <v>0</v>
      </c>
      <c r="G19" s="58"/>
      <c r="H19" s="18">
        <f>IF(H18&gt;F18,2,0)</f>
        <v>2</v>
      </c>
      <c r="I19" s="17">
        <f>IF(I18&gt;K18,2,0)</f>
        <v>0</v>
      </c>
      <c r="J19" s="58"/>
      <c r="K19" s="18">
        <f>IF(K18&gt;I18,2,0)</f>
        <v>2</v>
      </c>
      <c r="L19" s="17">
        <f>IF(L18&gt;N18,2,0)</f>
        <v>0</v>
      </c>
      <c r="M19" s="58"/>
      <c r="N19" s="18">
        <f>IF(N18&gt;L18,2,0)</f>
        <v>2</v>
      </c>
      <c r="O19" s="17">
        <f>IF(O18&gt;Q18,2,0)</f>
        <v>2</v>
      </c>
      <c r="P19" s="58"/>
      <c r="Q19" s="18">
        <f>IF(Q18&gt;O18,2,0)</f>
        <v>0</v>
      </c>
      <c r="R19" s="42"/>
      <c r="S19" s="59"/>
      <c r="T19" s="44"/>
      <c r="U19" s="17">
        <f>IF(U18&gt;W18,2,0)</f>
        <v>2</v>
      </c>
      <c r="V19" s="58"/>
      <c r="W19" s="18">
        <f>IF(W18&gt;U18,2,0)</f>
        <v>0</v>
      </c>
      <c r="X19" s="17">
        <f>IF(X18&gt;Z18,2,0)</f>
        <v>2</v>
      </c>
      <c r="Y19" s="58"/>
      <c r="Z19" s="18">
        <f>IF(Z18&gt;X18,2,0)</f>
        <v>0</v>
      </c>
      <c r="AA19" s="17">
        <f>IF(AA18&gt;AC18,2,0)</f>
        <v>2</v>
      </c>
      <c r="AB19" s="58"/>
      <c r="AC19" s="18">
        <f>IF(AC18&gt;AA18,2,0)</f>
        <v>0</v>
      </c>
      <c r="AD19" s="17">
        <f>IF(AD18&gt;AF18,2,0)</f>
        <v>2</v>
      </c>
      <c r="AE19" s="58"/>
      <c r="AF19" s="18">
        <f>IF(AF18&gt;AD18,2,0)</f>
        <v>0</v>
      </c>
      <c r="AG19" s="60"/>
      <c r="AH19" s="48"/>
      <c r="AI19" s="64"/>
      <c r="AJ19" s="62"/>
      <c r="AK19" s="48"/>
      <c r="AL19" s="63"/>
      <c r="AM19" s="244"/>
      <c r="AN19" s="245"/>
      <c r="AO19" s="246"/>
    </row>
    <row r="20" spans="1:41" ht="13.5" customHeight="1">
      <c r="A20" s="29">
        <v>7</v>
      </c>
      <c r="B20" s="198" t="s">
        <v>85</v>
      </c>
      <c r="C20" s="33">
        <f>$AO$40</f>
        <v>0</v>
      </c>
      <c r="D20" s="34" t="s">
        <v>8</v>
      </c>
      <c r="E20" s="35">
        <f>$AM$40</f>
        <v>4</v>
      </c>
      <c r="F20" s="33">
        <f>$Q$39</f>
        <v>1</v>
      </c>
      <c r="G20" s="34" t="s">
        <v>8</v>
      </c>
      <c r="H20" s="35">
        <f>$O$39</f>
        <v>4</v>
      </c>
      <c r="I20" s="33">
        <f>$AO$32</f>
        <v>0</v>
      </c>
      <c r="J20" s="34" t="s">
        <v>8</v>
      </c>
      <c r="K20" s="35">
        <f>$AM$32</f>
        <v>4</v>
      </c>
      <c r="L20" s="33">
        <f>$Q$33</f>
        <v>0</v>
      </c>
      <c r="M20" s="34" t="s">
        <v>8</v>
      </c>
      <c r="N20" s="35">
        <f>$O$33</f>
        <v>4</v>
      </c>
      <c r="O20" s="33">
        <f>$Q$59</f>
        <v>4</v>
      </c>
      <c r="P20" s="34" t="s">
        <v>8</v>
      </c>
      <c r="Q20" s="35">
        <f>$O$59</f>
        <v>1</v>
      </c>
      <c r="R20" s="33">
        <f>$AO$55</f>
        <v>1</v>
      </c>
      <c r="S20" s="34" t="s">
        <v>8</v>
      </c>
      <c r="T20" s="35">
        <f>$AM$55</f>
        <v>4</v>
      </c>
      <c r="U20" s="30"/>
      <c r="V20" s="53"/>
      <c r="W20" s="32"/>
      <c r="X20" s="33">
        <f>$AM$48</f>
        <v>4</v>
      </c>
      <c r="Y20" s="34" t="s">
        <v>8</v>
      </c>
      <c r="Z20" s="35">
        <f>$AO$48</f>
        <v>1</v>
      </c>
      <c r="AA20" s="33">
        <f>$O$45</f>
        <v>0</v>
      </c>
      <c r="AB20" s="34" t="s">
        <v>8</v>
      </c>
      <c r="AC20" s="35">
        <f>$Q$45</f>
        <v>4</v>
      </c>
      <c r="AD20" s="33">
        <f>$O$51</f>
        <v>4</v>
      </c>
      <c r="AE20" s="34" t="s">
        <v>8</v>
      </c>
      <c r="AF20" s="35">
        <f>$Q$51</f>
        <v>1</v>
      </c>
      <c r="AG20" s="54">
        <f>SUM(AD21,AA21,X21,R21,O21,L21,I21,F21,C21)/2</f>
        <v>3</v>
      </c>
      <c r="AH20" s="34" t="s">
        <v>8</v>
      </c>
      <c r="AI20" s="55">
        <f>SUM(AF21,AC21,Z21,T21,Q21,N21,K21,H21,E21)/2</f>
        <v>6</v>
      </c>
      <c r="AJ20" s="38">
        <f>SUM(AD20,AA20,X20,R20,O20,L20,I20,F20,C20)</f>
        <v>14</v>
      </c>
      <c r="AK20" s="34" t="s">
        <v>8</v>
      </c>
      <c r="AL20" s="37">
        <f>SUM(AF20,AC20,Z20,T20,Q20,N20,K20,H20,E20)</f>
        <v>27</v>
      </c>
      <c r="AM20" s="241">
        <v>7</v>
      </c>
      <c r="AN20" s="242"/>
      <c r="AO20" s="243"/>
    </row>
    <row r="21" spans="1:41" ht="13.5" customHeight="1" thickBot="1">
      <c r="A21" s="41"/>
      <c r="B21" s="199" t="s">
        <v>14</v>
      </c>
      <c r="C21" s="17">
        <f>IF(C20&gt;E20,2,0)</f>
        <v>0</v>
      </c>
      <c r="D21" s="58"/>
      <c r="E21" s="18">
        <f>IF(E20&gt;C20,2,0)</f>
        <v>2</v>
      </c>
      <c r="F21" s="17">
        <f>IF(F20&gt;H20,2,0)</f>
        <v>0</v>
      </c>
      <c r="G21" s="58"/>
      <c r="H21" s="18">
        <f>IF(H20&gt;F20,2,0)</f>
        <v>2</v>
      </c>
      <c r="I21" s="17">
        <f>IF(I20&gt;K20,2,0)</f>
        <v>0</v>
      </c>
      <c r="J21" s="58"/>
      <c r="K21" s="18">
        <f>IF(K20&gt;I20,2,0)</f>
        <v>2</v>
      </c>
      <c r="L21" s="17">
        <f>IF(L20&gt;N20,2,0)</f>
        <v>0</v>
      </c>
      <c r="M21" s="58"/>
      <c r="N21" s="18">
        <f>IF(N20&gt;L20,2,0)</f>
        <v>2</v>
      </c>
      <c r="O21" s="17">
        <f>IF(O20&gt;Q20,2,0)</f>
        <v>2</v>
      </c>
      <c r="P21" s="58"/>
      <c r="Q21" s="18">
        <f>IF(Q20&gt;O20,2,0)</f>
        <v>0</v>
      </c>
      <c r="R21" s="17">
        <f>IF(R20&gt;T20,2,0)</f>
        <v>0</v>
      </c>
      <c r="S21" s="58"/>
      <c r="T21" s="18">
        <f>IF(T20&gt;R20,2,0)</f>
        <v>2</v>
      </c>
      <c r="U21" s="42"/>
      <c r="V21" s="59"/>
      <c r="W21" s="44"/>
      <c r="X21" s="17">
        <f>IF(X20&gt;Z20,2,0)</f>
        <v>2</v>
      </c>
      <c r="Y21" s="58"/>
      <c r="Z21" s="18">
        <f>IF(Z20&gt;X20,2,0)</f>
        <v>0</v>
      </c>
      <c r="AA21" s="17">
        <f>IF(AA20&gt;AC20,2,0)</f>
        <v>0</v>
      </c>
      <c r="AB21" s="58"/>
      <c r="AC21" s="18">
        <f>IF(AC20&gt;AA20,2,0)</f>
        <v>2</v>
      </c>
      <c r="AD21" s="17">
        <f>IF(AD20&gt;AF20,2,0)</f>
        <v>2</v>
      </c>
      <c r="AE21" s="58"/>
      <c r="AF21" s="18">
        <f>IF(AF20&gt;AD20,2,0)</f>
        <v>0</v>
      </c>
      <c r="AG21" s="60"/>
      <c r="AH21" s="48"/>
      <c r="AI21" s="61"/>
      <c r="AJ21" s="62"/>
      <c r="AK21" s="48"/>
      <c r="AL21" s="63"/>
      <c r="AM21" s="244"/>
      <c r="AN21" s="245"/>
      <c r="AO21" s="246"/>
    </row>
    <row r="22" spans="1:41" ht="13.5" customHeight="1">
      <c r="A22" s="29">
        <v>8</v>
      </c>
      <c r="B22" s="198" t="s">
        <v>86</v>
      </c>
      <c r="C22" s="33">
        <f>$Q$38</f>
        <v>0</v>
      </c>
      <c r="D22" s="34" t="s">
        <v>8</v>
      </c>
      <c r="E22" s="35">
        <f>$O$38</f>
        <v>4</v>
      </c>
      <c r="F22" s="33">
        <f>$AO$33</f>
        <v>0</v>
      </c>
      <c r="G22" s="34" t="s">
        <v>8</v>
      </c>
      <c r="H22" s="35">
        <f>$AM$33</f>
        <v>4</v>
      </c>
      <c r="I22" s="33">
        <f>$Q$32</f>
        <v>0</v>
      </c>
      <c r="J22" s="34" t="s">
        <v>8</v>
      </c>
      <c r="K22" s="35">
        <f>$O$32</f>
        <v>4</v>
      </c>
      <c r="L22" s="33">
        <f>$Q$60</f>
        <v>2</v>
      </c>
      <c r="M22" s="34" t="s">
        <v>8</v>
      </c>
      <c r="N22" s="35">
        <f>$O$60</f>
        <v>4</v>
      </c>
      <c r="O22" s="33">
        <f>$AO$54</f>
        <v>1</v>
      </c>
      <c r="P22" s="34" t="s">
        <v>8</v>
      </c>
      <c r="Q22" s="35">
        <f>$AM$54</f>
        <v>4</v>
      </c>
      <c r="R22" s="33">
        <f>$Q$52</f>
        <v>1</v>
      </c>
      <c r="S22" s="34" t="s">
        <v>8</v>
      </c>
      <c r="T22" s="35">
        <f>$O$52</f>
        <v>4</v>
      </c>
      <c r="U22" s="33">
        <f>$AO$48</f>
        <v>1</v>
      </c>
      <c r="V22" s="34" t="s">
        <v>8</v>
      </c>
      <c r="W22" s="35">
        <f>$AM$48</f>
        <v>4</v>
      </c>
      <c r="X22" s="30"/>
      <c r="Y22" s="53"/>
      <c r="Z22" s="32"/>
      <c r="AA22" s="33">
        <f>$AM$41</f>
        <v>0</v>
      </c>
      <c r="AB22" s="34" t="s">
        <v>8</v>
      </c>
      <c r="AC22" s="35">
        <f>$AO$41</f>
        <v>4</v>
      </c>
      <c r="AD22" s="33">
        <f>$O$44</f>
        <v>2</v>
      </c>
      <c r="AE22" s="34" t="s">
        <v>8</v>
      </c>
      <c r="AF22" s="35">
        <f>$Q$44</f>
        <v>4</v>
      </c>
      <c r="AG22" s="54">
        <f>SUM(AD23,AA23,U23,R23,O23,L23,I23,F23,C23)/2</f>
        <v>0</v>
      </c>
      <c r="AH22" s="34" t="s">
        <v>8</v>
      </c>
      <c r="AI22" s="55">
        <f>SUM(AF23,AC23,W23,T23,Q23,N23,K23,H23,E23)/2</f>
        <v>9</v>
      </c>
      <c r="AJ22" s="38">
        <f>SUM(AD22,AA22,U22,R22,O22,L22,I22,F22,C22)</f>
        <v>7</v>
      </c>
      <c r="AK22" s="34" t="s">
        <v>8</v>
      </c>
      <c r="AL22" s="37">
        <f>SUM(AF22,AC22,W22,T22,Q22,N22,K22,H22,E22)</f>
        <v>36</v>
      </c>
      <c r="AM22" s="241">
        <v>10</v>
      </c>
      <c r="AN22" s="242"/>
      <c r="AO22" s="243"/>
    </row>
    <row r="23" spans="1:41" ht="13.5" customHeight="1" thickBot="1">
      <c r="A23" s="41"/>
      <c r="B23" s="199" t="s">
        <v>14</v>
      </c>
      <c r="C23" s="17">
        <f>IF(C22&gt;E22,2,0)</f>
        <v>0</v>
      </c>
      <c r="D23" s="58"/>
      <c r="E23" s="18">
        <f>IF(E22&gt;C22,2,0)</f>
        <v>2</v>
      </c>
      <c r="F23" s="17">
        <f>IF(F22&gt;H22,2,0)</f>
        <v>0</v>
      </c>
      <c r="G23" s="58"/>
      <c r="H23" s="18">
        <f>IF(H22&gt;F22,2,0)</f>
        <v>2</v>
      </c>
      <c r="I23" s="17">
        <f>IF(I22&gt;K22,2,0)</f>
        <v>0</v>
      </c>
      <c r="J23" s="58"/>
      <c r="K23" s="18">
        <f>IF(K22&gt;I22,2,0)</f>
        <v>2</v>
      </c>
      <c r="L23" s="17">
        <f>IF(L22&gt;N22,2,0)</f>
        <v>0</v>
      </c>
      <c r="M23" s="58"/>
      <c r="N23" s="18">
        <f>IF(N22&gt;L22,2,0)</f>
        <v>2</v>
      </c>
      <c r="O23" s="17">
        <f>IF(O22&gt;Q22,2,0)</f>
        <v>0</v>
      </c>
      <c r="P23" s="58"/>
      <c r="Q23" s="18">
        <f>IF(Q22&gt;O22,2,0)</f>
        <v>2</v>
      </c>
      <c r="R23" s="17">
        <f>IF(R22&gt;T22,2,0)</f>
        <v>0</v>
      </c>
      <c r="S23" s="58"/>
      <c r="T23" s="18">
        <f>IF(T22&gt;R22,2,0)</f>
        <v>2</v>
      </c>
      <c r="U23" s="17">
        <f>IF(U22&gt;W22,2,0)</f>
        <v>0</v>
      </c>
      <c r="V23" s="58"/>
      <c r="W23" s="18">
        <f>IF(W22&gt;U22,2,0)</f>
        <v>2</v>
      </c>
      <c r="X23" s="42"/>
      <c r="Y23" s="59"/>
      <c r="Z23" s="44"/>
      <c r="AA23" s="17">
        <f>IF(AA22&gt;AC22,2,0)</f>
        <v>0</v>
      </c>
      <c r="AB23" s="58"/>
      <c r="AC23" s="18">
        <f>IF(AC22&gt;AA22,2,0)</f>
        <v>2</v>
      </c>
      <c r="AD23" s="17">
        <f>IF(AD22&gt;AF22,2,0)</f>
        <v>0</v>
      </c>
      <c r="AE23" s="58"/>
      <c r="AF23" s="18">
        <f>IF(AF22&gt;AD22,2,0)</f>
        <v>2</v>
      </c>
      <c r="AG23" s="60"/>
      <c r="AH23" s="48"/>
      <c r="AI23" s="61"/>
      <c r="AJ23" s="62"/>
      <c r="AK23" s="48"/>
      <c r="AL23" s="63"/>
      <c r="AM23" s="244"/>
      <c r="AN23" s="245"/>
      <c r="AO23" s="246"/>
    </row>
    <row r="24" spans="1:41" ht="13.5" customHeight="1">
      <c r="A24" s="29">
        <v>9</v>
      </c>
      <c r="B24" s="198" t="s">
        <v>18</v>
      </c>
      <c r="C24" s="33">
        <f>$AO$34</f>
        <v>0</v>
      </c>
      <c r="D24" s="34" t="s">
        <v>8</v>
      </c>
      <c r="E24" s="35">
        <f>$AM$34</f>
        <v>4</v>
      </c>
      <c r="F24" s="33">
        <f>$Q$31</f>
        <v>0</v>
      </c>
      <c r="G24" s="34" t="s">
        <v>8</v>
      </c>
      <c r="H24" s="35">
        <f>$O$31</f>
        <v>4</v>
      </c>
      <c r="I24" s="33">
        <f>$Q$61</f>
        <v>0</v>
      </c>
      <c r="J24" s="34" t="s">
        <v>8</v>
      </c>
      <c r="K24" s="35">
        <f>$O$61</f>
        <v>4</v>
      </c>
      <c r="L24" s="33">
        <f>$AO$53</f>
        <v>4</v>
      </c>
      <c r="M24" s="34" t="s">
        <v>8</v>
      </c>
      <c r="N24" s="35">
        <f>$AM$53</f>
        <v>1</v>
      </c>
      <c r="O24" s="33">
        <f>$Q$53</f>
        <v>4</v>
      </c>
      <c r="P24" s="34" t="s">
        <v>8</v>
      </c>
      <c r="Q24" s="35">
        <f>$O$53</f>
        <v>1</v>
      </c>
      <c r="R24" s="33">
        <f>$AO$47</f>
        <v>1</v>
      </c>
      <c r="S24" s="34" t="s">
        <v>8</v>
      </c>
      <c r="T24" s="35">
        <f>$AM$47</f>
        <v>4</v>
      </c>
      <c r="U24" s="33">
        <f>$Q$45</f>
        <v>4</v>
      </c>
      <c r="V24" s="34" t="s">
        <v>8</v>
      </c>
      <c r="W24" s="35">
        <f>$O$45</f>
        <v>0</v>
      </c>
      <c r="X24" s="33">
        <f>$AO$41</f>
        <v>4</v>
      </c>
      <c r="Y24" s="34" t="s">
        <v>8</v>
      </c>
      <c r="Z24" s="35">
        <f>$AM$41</f>
        <v>0</v>
      </c>
      <c r="AA24" s="30"/>
      <c r="AB24" s="53"/>
      <c r="AC24" s="32"/>
      <c r="AD24" s="33">
        <f>$O$37</f>
        <v>4</v>
      </c>
      <c r="AE24" s="34" t="s">
        <v>8</v>
      </c>
      <c r="AF24" s="35">
        <f>$Q$37</f>
        <v>1</v>
      </c>
      <c r="AG24" s="54">
        <f>SUM(AD25,X25,U25,R25,O25,L25,I25,F25,C25)/2</f>
        <v>5</v>
      </c>
      <c r="AH24" s="34" t="s">
        <v>8</v>
      </c>
      <c r="AI24" s="55">
        <f>SUM(AF25,Z25,W25,T25,Q25,N25,K25,H25,E25)/2</f>
        <v>4</v>
      </c>
      <c r="AJ24" s="38">
        <f>SUM(AD24,X24,U24,R24,O24,L24,I24,F24,C24)</f>
        <v>21</v>
      </c>
      <c r="AK24" s="34" t="s">
        <v>8</v>
      </c>
      <c r="AL24" s="37">
        <f>SUM(AF24,Z24,W24,T24,Q24,N24,K24,H24,E24)</f>
        <v>19</v>
      </c>
      <c r="AM24" s="241">
        <v>4</v>
      </c>
      <c r="AN24" s="242"/>
      <c r="AO24" s="243"/>
    </row>
    <row r="25" spans="1:41" ht="13.5" customHeight="1" thickBot="1">
      <c r="A25" s="41"/>
      <c r="B25" s="57" t="s">
        <v>14</v>
      </c>
      <c r="C25" s="17">
        <f>IF(C24&gt;E24,2,0)</f>
        <v>0</v>
      </c>
      <c r="D25" s="58"/>
      <c r="E25" s="18">
        <f>IF(E24&gt;C24,2,0)</f>
        <v>2</v>
      </c>
      <c r="F25" s="17">
        <f>IF(F24&gt;H24,2,0)</f>
        <v>0</v>
      </c>
      <c r="G25" s="58"/>
      <c r="H25" s="18">
        <f>IF(H24&gt;F24,2,0)</f>
        <v>2</v>
      </c>
      <c r="I25" s="17">
        <f>IF(I24&gt;K24,2,0)</f>
        <v>0</v>
      </c>
      <c r="J25" s="58"/>
      <c r="K25" s="18">
        <f>IF(K24&gt;I24,2,0)</f>
        <v>2</v>
      </c>
      <c r="L25" s="17">
        <f>IF(L24&gt;N24,2,0)</f>
        <v>2</v>
      </c>
      <c r="M25" s="58"/>
      <c r="N25" s="18">
        <f>IF(N24&gt;L24,2,0)</f>
        <v>0</v>
      </c>
      <c r="O25" s="17">
        <f>IF(O24&gt;Q24,2,0)</f>
        <v>2</v>
      </c>
      <c r="P25" s="58"/>
      <c r="Q25" s="18">
        <f>IF(Q24&gt;O24,2,0)</f>
        <v>0</v>
      </c>
      <c r="R25" s="17">
        <f>IF(R24&gt;T24,2,0)</f>
        <v>0</v>
      </c>
      <c r="S25" s="58">
        <f>IF(S24=2,1,0)</f>
        <v>0</v>
      </c>
      <c r="T25" s="18">
        <f>IF(T24&gt;R24,2,0)</f>
        <v>2</v>
      </c>
      <c r="U25" s="17">
        <f>IF(U24&gt;W24,2,0)</f>
        <v>2</v>
      </c>
      <c r="V25" s="58"/>
      <c r="W25" s="18">
        <f>IF(W24&gt;U24,2,0)</f>
        <v>0</v>
      </c>
      <c r="X25" s="17">
        <f>IF(X24&gt;Z24,2,0)</f>
        <v>2</v>
      </c>
      <c r="Y25" s="58"/>
      <c r="Z25" s="18">
        <f>IF(Z24&gt;X24,2,0)</f>
        <v>0</v>
      </c>
      <c r="AA25" s="42"/>
      <c r="AB25" s="59"/>
      <c r="AC25" s="44"/>
      <c r="AD25" s="17">
        <f>IF(AD24&gt;AF24,2,0)</f>
        <v>2</v>
      </c>
      <c r="AE25" s="58"/>
      <c r="AF25" s="18">
        <f>IF(AF24&gt;AD24,2,0)</f>
        <v>0</v>
      </c>
      <c r="AG25" s="60"/>
      <c r="AH25" s="48"/>
      <c r="AI25" s="61"/>
      <c r="AJ25" s="62"/>
      <c r="AK25" s="48"/>
      <c r="AL25" s="63"/>
      <c r="AM25" s="244"/>
      <c r="AN25" s="245"/>
      <c r="AO25" s="246"/>
    </row>
    <row r="26" spans="1:41" ht="13.5" customHeight="1">
      <c r="A26" s="29">
        <v>10</v>
      </c>
      <c r="B26" s="198" t="s">
        <v>207</v>
      </c>
      <c r="C26" s="33">
        <f>$Q$30</f>
        <v>0</v>
      </c>
      <c r="D26" s="34" t="s">
        <v>8</v>
      </c>
      <c r="E26" s="35">
        <f>$O$30</f>
        <v>4</v>
      </c>
      <c r="F26" s="33">
        <f>$AO$51</f>
        <v>0</v>
      </c>
      <c r="G26" s="34" t="s">
        <v>8</v>
      </c>
      <c r="H26" s="35">
        <f>$AM$51</f>
        <v>4</v>
      </c>
      <c r="I26" s="33">
        <f>$AO$44</f>
        <v>0</v>
      </c>
      <c r="J26" s="34" t="s">
        <v>8</v>
      </c>
      <c r="K26" s="35">
        <f>$AM$44</f>
        <v>4</v>
      </c>
      <c r="L26" s="33">
        <f>$AO$37</f>
        <v>2</v>
      </c>
      <c r="M26" s="34" t="s">
        <v>8</v>
      </c>
      <c r="N26" s="35">
        <f>$AM$37</f>
        <v>4</v>
      </c>
      <c r="O26" s="33">
        <f>$AO$30</f>
        <v>2</v>
      </c>
      <c r="P26" s="34" t="s">
        <v>8</v>
      </c>
      <c r="Q26" s="35">
        <f>$AM$30</f>
        <v>4</v>
      </c>
      <c r="R26" s="33">
        <f>$Q$58</f>
        <v>1</v>
      </c>
      <c r="S26" s="34" t="s">
        <v>8</v>
      </c>
      <c r="T26" s="35">
        <f>$O$58</f>
        <v>4</v>
      </c>
      <c r="U26" s="33">
        <f>$Q$51</f>
        <v>1</v>
      </c>
      <c r="V26" s="34" t="s">
        <v>8</v>
      </c>
      <c r="W26" s="35">
        <f>$O$51</f>
        <v>4</v>
      </c>
      <c r="X26" s="33">
        <f>$Q$44</f>
        <v>4</v>
      </c>
      <c r="Y26" s="34" t="s">
        <v>8</v>
      </c>
      <c r="Z26" s="35">
        <f>$O$44</f>
        <v>2</v>
      </c>
      <c r="AA26" s="33">
        <f>$Q$37</f>
        <v>1</v>
      </c>
      <c r="AB26" s="34" t="s">
        <v>8</v>
      </c>
      <c r="AC26" s="35">
        <f>$O$37</f>
        <v>4</v>
      </c>
      <c r="AD26" s="30"/>
      <c r="AE26" s="53"/>
      <c r="AF26" s="32"/>
      <c r="AG26" s="54">
        <f>SUM(AA27,X27,U27,R27,O27,L27,I27,F27,C27)/2</f>
        <v>1</v>
      </c>
      <c r="AH26" s="34" t="s">
        <v>8</v>
      </c>
      <c r="AI26" s="55">
        <f>SUM(AC27,Z27,W27,T27,Q27,N27,K27,H27,E27)/2</f>
        <v>8</v>
      </c>
      <c r="AJ26" s="38">
        <f>SUM(AA26,X26,U26,R26,O26,L26,I26,F26,C26)</f>
        <v>11</v>
      </c>
      <c r="AK26" s="34" t="s">
        <v>8</v>
      </c>
      <c r="AL26" s="37">
        <f>SUM(AC26,Z26,W26,T26,Q26,N26,K26,H26,E26)</f>
        <v>34</v>
      </c>
      <c r="AM26" s="241">
        <v>9</v>
      </c>
      <c r="AN26" s="242"/>
      <c r="AO26" s="243"/>
    </row>
    <row r="27" spans="1:144" s="66" customFormat="1" ht="13.5" customHeight="1" thickBot="1">
      <c r="A27" s="41"/>
      <c r="B27" s="57" t="s">
        <v>14</v>
      </c>
      <c r="C27" s="17">
        <f>IF(C26&gt;E26,2,0)</f>
        <v>0</v>
      </c>
      <c r="D27" s="58"/>
      <c r="E27" s="18">
        <f>IF(E26&gt;C26,2,0)</f>
        <v>2</v>
      </c>
      <c r="F27" s="17">
        <f>IF(F26&gt;H26,2,0)</f>
        <v>0</v>
      </c>
      <c r="G27" s="58"/>
      <c r="H27" s="18">
        <f>IF(H26&gt;F26,2,0)</f>
        <v>2</v>
      </c>
      <c r="I27" s="17">
        <f>IF(I26&gt;K26,2,0)</f>
        <v>0</v>
      </c>
      <c r="J27" s="58"/>
      <c r="K27" s="18">
        <f>IF(K26&gt;I26,2,0)</f>
        <v>2</v>
      </c>
      <c r="L27" s="17">
        <f>IF(L26&gt;N26,2,0)</f>
        <v>0</v>
      </c>
      <c r="M27" s="58"/>
      <c r="N27" s="18">
        <f>IF(N26&gt;L26,2,0)</f>
        <v>2</v>
      </c>
      <c r="O27" s="17">
        <f>IF(O26&gt;Q26,2,0)</f>
        <v>0</v>
      </c>
      <c r="P27" s="58"/>
      <c r="Q27" s="18">
        <f>IF(Q26&gt;O26,2,0)</f>
        <v>2</v>
      </c>
      <c r="R27" s="17">
        <f>IF(R26&gt;T26,2,0)</f>
        <v>0</v>
      </c>
      <c r="S27" s="58"/>
      <c r="T27" s="18">
        <f>IF(T26&gt;R26,2,0)</f>
        <v>2</v>
      </c>
      <c r="U27" s="17">
        <f>IF(U26&gt;W26,2,0)</f>
        <v>0</v>
      </c>
      <c r="V27" s="58"/>
      <c r="W27" s="18">
        <f>IF(W26&gt;U26,2,0)</f>
        <v>2</v>
      </c>
      <c r="X27" s="17">
        <f>IF(X26&gt;Z26,2,0)</f>
        <v>2</v>
      </c>
      <c r="Y27" s="58"/>
      <c r="Z27" s="18">
        <f>IF(Z26&gt;X26,2,0)</f>
        <v>0</v>
      </c>
      <c r="AA27" s="17">
        <f>IF(AA26&gt;AC26,2,0)</f>
        <v>0</v>
      </c>
      <c r="AB27" s="58"/>
      <c r="AC27" s="18">
        <f>IF(AC26&gt;AA26,2,0)</f>
        <v>2</v>
      </c>
      <c r="AD27" s="42"/>
      <c r="AE27" s="59"/>
      <c r="AF27" s="65"/>
      <c r="AG27" s="63"/>
      <c r="AH27" s="48"/>
      <c r="AI27" s="64"/>
      <c r="AJ27" s="62"/>
      <c r="AK27" s="48"/>
      <c r="AL27" s="63"/>
      <c r="AM27" s="244"/>
      <c r="AN27" s="245"/>
      <c r="AO27" s="246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</row>
    <row r="28" spans="1:41" ht="16.5" customHeight="1" thickBo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8">
        <f>SUM(AG26,AG24,AG22,AG20,AG18,AG16,AG14,AG12,AG10,AG8)</f>
        <v>45</v>
      </c>
      <c r="AH28" s="69" t="s">
        <v>8</v>
      </c>
      <c r="AI28" s="70">
        <f>SUM(AI26,AI24,AI22,AI20,AI18,AI16,AI14,AI12,AI10,AI8)</f>
        <v>45</v>
      </c>
      <c r="AJ28" s="71">
        <f>SUM(AJ26,AJ24,AJ22,AJ20,AJ18,AJ16,AJ14,AJ12,AJ10,AJ8)</f>
        <v>212</v>
      </c>
      <c r="AK28" s="69" t="s">
        <v>8</v>
      </c>
      <c r="AL28" s="72">
        <f>SUM(AL26,AL24,AL22,AL20,AL18,AL16,AL14,AL12,AL10,AL8)</f>
        <v>212</v>
      </c>
      <c r="AM28" s="67"/>
      <c r="AN28" s="67"/>
      <c r="AO28" s="67"/>
    </row>
    <row r="29" spans="1:41" s="75" customFormat="1" ht="16.5" thickBot="1">
      <c r="A29" s="73" t="s">
        <v>124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3" t="s">
        <v>125</v>
      </c>
      <c r="S29" s="74"/>
      <c r="T29" s="74"/>
      <c r="U29" s="73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</row>
    <row r="30" spans="1:41" s="75" customFormat="1" ht="13.5" customHeight="1">
      <c r="A30" s="76" t="s">
        <v>105</v>
      </c>
      <c r="B30" s="77" t="str">
        <f>+B8</f>
        <v>Großbottwar 1</v>
      </c>
      <c r="C30" s="78"/>
      <c r="D30" s="79" t="s">
        <v>112</v>
      </c>
      <c r="E30" s="80"/>
      <c r="F30" s="81" t="str">
        <f>+B26</f>
        <v>Neckarweih/Großb.</v>
      </c>
      <c r="G30" s="82"/>
      <c r="H30" s="82"/>
      <c r="I30" s="82"/>
      <c r="J30" s="82"/>
      <c r="K30" s="82"/>
      <c r="L30" s="82"/>
      <c r="M30" s="82"/>
      <c r="N30" s="82"/>
      <c r="O30" s="83">
        <v>4</v>
      </c>
      <c r="P30" s="84" t="s">
        <v>8</v>
      </c>
      <c r="Q30" s="85">
        <v>0</v>
      </c>
      <c r="R30" s="86" t="s">
        <v>126</v>
      </c>
      <c r="S30" s="87"/>
      <c r="T30" s="88"/>
      <c r="U30" s="81" t="str">
        <f>+B16</f>
        <v>Mundelsheim</v>
      </c>
      <c r="V30" s="89"/>
      <c r="W30" s="82"/>
      <c r="X30" s="82"/>
      <c r="Y30" s="82"/>
      <c r="Z30" s="82"/>
      <c r="AA30" s="82"/>
      <c r="AB30" s="82"/>
      <c r="AC30" s="82"/>
      <c r="AD30" s="82"/>
      <c r="AE30" s="90" t="s">
        <v>112</v>
      </c>
      <c r="AF30" s="89"/>
      <c r="AG30" s="81" t="str">
        <f>+B26</f>
        <v>Neckarweih/Großb.</v>
      </c>
      <c r="AH30" s="82"/>
      <c r="AI30" s="82"/>
      <c r="AJ30" s="82"/>
      <c r="AK30" s="82"/>
      <c r="AL30" s="82"/>
      <c r="AM30" s="91">
        <v>4</v>
      </c>
      <c r="AN30" s="84" t="s">
        <v>8</v>
      </c>
      <c r="AO30" s="92">
        <v>2</v>
      </c>
    </row>
    <row r="31" spans="1:41" s="75" customFormat="1" ht="13.5" customHeight="1">
      <c r="A31" s="93" t="s">
        <v>106</v>
      </c>
      <c r="B31" s="94" t="str">
        <f>+B10</f>
        <v>Großbottwar 2</v>
      </c>
      <c r="C31" s="95"/>
      <c r="D31" s="96" t="s">
        <v>112</v>
      </c>
      <c r="E31" s="95"/>
      <c r="F31" s="97" t="str">
        <f>+B24</f>
        <v>Großbottwar 3</v>
      </c>
      <c r="G31" s="98"/>
      <c r="H31" s="98"/>
      <c r="I31" s="98"/>
      <c r="J31" s="98"/>
      <c r="K31" s="98"/>
      <c r="L31" s="98"/>
      <c r="M31" s="98"/>
      <c r="N31" s="98"/>
      <c r="O31" s="99">
        <v>4</v>
      </c>
      <c r="P31" s="100" t="s">
        <v>8</v>
      </c>
      <c r="Q31" s="101">
        <v>0</v>
      </c>
      <c r="R31" s="102" t="s">
        <v>127</v>
      </c>
      <c r="S31" s="103"/>
      <c r="T31" s="104"/>
      <c r="U31" s="97" t="str">
        <f>+B14</f>
        <v>Steinheim 2</v>
      </c>
      <c r="V31" s="105"/>
      <c r="W31" s="98"/>
      <c r="X31" s="98"/>
      <c r="Y31" s="98"/>
      <c r="Z31" s="98"/>
      <c r="AA31" s="98"/>
      <c r="AB31" s="98"/>
      <c r="AC31" s="98"/>
      <c r="AD31" s="98"/>
      <c r="AE31" s="106" t="s">
        <v>112</v>
      </c>
      <c r="AF31" s="105"/>
      <c r="AG31" s="97" t="str">
        <f>+B18</f>
        <v>Neckarweihingen</v>
      </c>
      <c r="AH31" s="98"/>
      <c r="AI31" s="98"/>
      <c r="AJ31" s="98"/>
      <c r="AK31" s="98"/>
      <c r="AL31" s="98"/>
      <c r="AM31" s="107">
        <v>4</v>
      </c>
      <c r="AN31" s="100" t="s">
        <v>8</v>
      </c>
      <c r="AO31" s="108">
        <v>0</v>
      </c>
    </row>
    <row r="32" spans="1:41" s="75" customFormat="1" ht="13.5" customHeight="1">
      <c r="A32" s="93" t="s">
        <v>102</v>
      </c>
      <c r="B32" s="94" t="str">
        <f>+B12</f>
        <v>Steinheim 1</v>
      </c>
      <c r="C32" s="95"/>
      <c r="D32" s="96" t="s">
        <v>112</v>
      </c>
      <c r="E32" s="95"/>
      <c r="F32" s="97" t="str">
        <f>+B22</f>
        <v>Steinheim 4</v>
      </c>
      <c r="G32" s="98"/>
      <c r="H32" s="98"/>
      <c r="I32" s="98"/>
      <c r="J32" s="98"/>
      <c r="K32" s="98"/>
      <c r="L32" s="98"/>
      <c r="M32" s="98"/>
      <c r="N32" s="98"/>
      <c r="O32" s="99">
        <v>4</v>
      </c>
      <c r="P32" s="100" t="s">
        <v>8</v>
      </c>
      <c r="Q32" s="101">
        <v>0</v>
      </c>
      <c r="R32" s="102" t="s">
        <v>128</v>
      </c>
      <c r="S32" s="103"/>
      <c r="T32" s="104"/>
      <c r="U32" s="97" t="str">
        <f>+B12</f>
        <v>Steinheim 1</v>
      </c>
      <c r="V32" s="105"/>
      <c r="W32" s="98"/>
      <c r="X32" s="98"/>
      <c r="Y32" s="98"/>
      <c r="Z32" s="98"/>
      <c r="AA32" s="98"/>
      <c r="AB32" s="98"/>
      <c r="AC32" s="98"/>
      <c r="AD32" s="98"/>
      <c r="AE32" s="106" t="s">
        <v>112</v>
      </c>
      <c r="AF32" s="105"/>
      <c r="AG32" s="97" t="str">
        <f>+B20</f>
        <v>Steinheim 3</v>
      </c>
      <c r="AH32" s="98"/>
      <c r="AI32" s="98"/>
      <c r="AJ32" s="98"/>
      <c r="AK32" s="98"/>
      <c r="AL32" s="98"/>
      <c r="AM32" s="107">
        <v>4</v>
      </c>
      <c r="AN32" s="100" t="s">
        <v>8</v>
      </c>
      <c r="AO32" s="108">
        <v>0</v>
      </c>
    </row>
    <row r="33" spans="1:41" s="75" customFormat="1" ht="13.5" customHeight="1">
      <c r="A33" s="93" t="s">
        <v>101</v>
      </c>
      <c r="B33" s="94" t="str">
        <f>+B14</f>
        <v>Steinheim 2</v>
      </c>
      <c r="C33" s="95"/>
      <c r="D33" s="96" t="s">
        <v>112</v>
      </c>
      <c r="E33" s="95"/>
      <c r="F33" s="97" t="str">
        <f>+B20</f>
        <v>Steinheim 3</v>
      </c>
      <c r="G33" s="98"/>
      <c r="H33" s="98"/>
      <c r="I33" s="98"/>
      <c r="J33" s="98"/>
      <c r="K33" s="98"/>
      <c r="L33" s="98"/>
      <c r="M33" s="98"/>
      <c r="N33" s="98"/>
      <c r="O33" s="99">
        <v>4</v>
      </c>
      <c r="P33" s="100" t="s">
        <v>8</v>
      </c>
      <c r="Q33" s="101">
        <v>0</v>
      </c>
      <c r="R33" s="102" t="s">
        <v>100</v>
      </c>
      <c r="S33" s="103"/>
      <c r="T33" s="104"/>
      <c r="U33" s="97" t="str">
        <f>+B10</f>
        <v>Großbottwar 2</v>
      </c>
      <c r="V33" s="105"/>
      <c r="W33" s="98"/>
      <c r="X33" s="98"/>
      <c r="Y33" s="98"/>
      <c r="Z33" s="98"/>
      <c r="AA33" s="98"/>
      <c r="AB33" s="98"/>
      <c r="AC33" s="98"/>
      <c r="AD33" s="98"/>
      <c r="AE33" s="106" t="s">
        <v>112</v>
      </c>
      <c r="AF33" s="105"/>
      <c r="AG33" s="97" t="str">
        <f>+B22</f>
        <v>Steinheim 4</v>
      </c>
      <c r="AH33" s="98"/>
      <c r="AI33" s="98"/>
      <c r="AJ33" s="98"/>
      <c r="AK33" s="98"/>
      <c r="AL33" s="98"/>
      <c r="AM33" s="107">
        <v>4</v>
      </c>
      <c r="AN33" s="100" t="s">
        <v>8</v>
      </c>
      <c r="AO33" s="108">
        <v>0</v>
      </c>
    </row>
    <row r="34" spans="1:41" s="75" customFormat="1" ht="13.5" customHeight="1" thickBot="1">
      <c r="A34" s="109" t="s">
        <v>40</v>
      </c>
      <c r="B34" s="110" t="str">
        <f>+B16</f>
        <v>Mundelsheim</v>
      </c>
      <c r="C34" s="111"/>
      <c r="D34" s="112" t="s">
        <v>112</v>
      </c>
      <c r="E34" s="111"/>
      <c r="F34" s="113" t="str">
        <f>+B18</f>
        <v>Neckarweihingen</v>
      </c>
      <c r="G34" s="114"/>
      <c r="H34" s="114"/>
      <c r="I34" s="114"/>
      <c r="J34" s="114"/>
      <c r="K34" s="114"/>
      <c r="L34" s="114"/>
      <c r="M34" s="114"/>
      <c r="N34" s="114"/>
      <c r="O34" s="115">
        <v>3</v>
      </c>
      <c r="P34" s="116" t="s">
        <v>8</v>
      </c>
      <c r="Q34" s="117">
        <v>4</v>
      </c>
      <c r="R34" s="118" t="s">
        <v>129</v>
      </c>
      <c r="S34" s="119"/>
      <c r="T34" s="120"/>
      <c r="U34" s="113" t="str">
        <f>+B8</f>
        <v>Großbottwar 1</v>
      </c>
      <c r="V34" s="121"/>
      <c r="W34" s="114"/>
      <c r="X34" s="114"/>
      <c r="Y34" s="114"/>
      <c r="Z34" s="114"/>
      <c r="AA34" s="114"/>
      <c r="AB34" s="114"/>
      <c r="AC34" s="114"/>
      <c r="AD34" s="114"/>
      <c r="AE34" s="122" t="s">
        <v>112</v>
      </c>
      <c r="AF34" s="121"/>
      <c r="AG34" s="113" t="str">
        <f>+B24</f>
        <v>Großbottwar 3</v>
      </c>
      <c r="AH34" s="114"/>
      <c r="AI34" s="114"/>
      <c r="AJ34" s="114"/>
      <c r="AK34" s="114"/>
      <c r="AL34" s="114"/>
      <c r="AM34" s="123">
        <v>4</v>
      </c>
      <c r="AN34" s="116" t="s">
        <v>8</v>
      </c>
      <c r="AO34" s="124">
        <v>0</v>
      </c>
    </row>
    <row r="35" spans="1:41" s="75" customFormat="1" ht="4.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67"/>
      <c r="AN35" s="126"/>
      <c r="AO35" s="67"/>
    </row>
    <row r="36" spans="1:41" s="75" customFormat="1" ht="13.5" customHeight="1" thickBot="1">
      <c r="A36" s="127" t="s">
        <v>130</v>
      </c>
      <c r="R36" s="73" t="s">
        <v>131</v>
      </c>
      <c r="S36" s="74"/>
      <c r="T36" s="74"/>
      <c r="U36" s="73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  <row r="37" spans="1:41" s="75" customFormat="1" ht="13.5" customHeight="1">
      <c r="A37" s="128" t="s">
        <v>132</v>
      </c>
      <c r="B37" s="129" t="str">
        <f>+B24</f>
        <v>Großbottwar 3</v>
      </c>
      <c r="C37" s="82"/>
      <c r="D37" s="90" t="s">
        <v>112</v>
      </c>
      <c r="E37" s="82"/>
      <c r="F37" s="81" t="str">
        <f>+B26</f>
        <v>Neckarweih/Großb.</v>
      </c>
      <c r="G37" s="82"/>
      <c r="H37" s="82"/>
      <c r="I37" s="82"/>
      <c r="J37" s="82"/>
      <c r="K37" s="82"/>
      <c r="L37" s="82"/>
      <c r="M37" s="82"/>
      <c r="N37" s="82"/>
      <c r="O37" s="91">
        <v>4</v>
      </c>
      <c r="P37" s="84" t="s">
        <v>8</v>
      </c>
      <c r="Q37" s="130">
        <v>1</v>
      </c>
      <c r="R37" s="86" t="s">
        <v>133</v>
      </c>
      <c r="S37" s="82"/>
      <c r="T37" s="88"/>
      <c r="U37" s="81" t="str">
        <f>+B14</f>
        <v>Steinheim 2</v>
      </c>
      <c r="V37" s="82"/>
      <c r="W37" s="82"/>
      <c r="X37" s="82"/>
      <c r="Y37" s="82"/>
      <c r="Z37" s="82"/>
      <c r="AA37" s="82"/>
      <c r="AB37" s="82"/>
      <c r="AC37" s="82"/>
      <c r="AD37" s="82"/>
      <c r="AE37" s="90" t="s">
        <v>112</v>
      </c>
      <c r="AF37" s="89"/>
      <c r="AG37" s="81" t="str">
        <f>+B26</f>
        <v>Neckarweih/Großb.</v>
      </c>
      <c r="AH37" s="82"/>
      <c r="AI37" s="82"/>
      <c r="AJ37" s="82"/>
      <c r="AK37" s="82"/>
      <c r="AL37" s="82"/>
      <c r="AM37" s="91">
        <v>4</v>
      </c>
      <c r="AN37" s="84" t="s">
        <v>8</v>
      </c>
      <c r="AO37" s="92">
        <v>2</v>
      </c>
    </row>
    <row r="38" spans="1:41" s="75" customFormat="1" ht="13.5" customHeight="1">
      <c r="A38" s="131" t="s">
        <v>98</v>
      </c>
      <c r="B38" s="132" t="str">
        <f>+B8</f>
        <v>Großbottwar 1</v>
      </c>
      <c r="C38" s="133"/>
      <c r="D38" s="134" t="s">
        <v>112</v>
      </c>
      <c r="E38" s="133"/>
      <c r="F38" s="135" t="str">
        <f>+B22</f>
        <v>Steinheim 4</v>
      </c>
      <c r="G38" s="133"/>
      <c r="H38" s="133"/>
      <c r="I38" s="133"/>
      <c r="J38" s="133"/>
      <c r="K38" s="133"/>
      <c r="L38" s="133"/>
      <c r="M38" s="133"/>
      <c r="N38" s="133"/>
      <c r="O38" s="136">
        <v>4</v>
      </c>
      <c r="P38" s="137" t="s">
        <v>8</v>
      </c>
      <c r="Q38" s="138">
        <v>0</v>
      </c>
      <c r="R38" s="102" t="s">
        <v>134</v>
      </c>
      <c r="S38" s="133"/>
      <c r="T38" s="104"/>
      <c r="U38" s="97" t="str">
        <f>+B12</f>
        <v>Steinheim 1</v>
      </c>
      <c r="V38" s="98"/>
      <c r="W38" s="98"/>
      <c r="X38" s="98"/>
      <c r="Y38" s="98"/>
      <c r="Z38" s="98"/>
      <c r="AA38" s="98"/>
      <c r="AB38" s="98"/>
      <c r="AC38" s="98"/>
      <c r="AD38" s="98"/>
      <c r="AE38" s="106" t="s">
        <v>112</v>
      </c>
      <c r="AF38" s="105"/>
      <c r="AG38" s="97" t="str">
        <f>+B16</f>
        <v>Mundelsheim</v>
      </c>
      <c r="AH38" s="98"/>
      <c r="AI38" s="98"/>
      <c r="AJ38" s="98"/>
      <c r="AK38" s="98"/>
      <c r="AL38" s="98"/>
      <c r="AM38" s="107">
        <v>4</v>
      </c>
      <c r="AN38" s="100" t="s">
        <v>8</v>
      </c>
      <c r="AO38" s="108">
        <v>0</v>
      </c>
    </row>
    <row r="39" spans="1:41" s="75" customFormat="1" ht="13.5" customHeight="1">
      <c r="A39" s="131" t="s">
        <v>99</v>
      </c>
      <c r="B39" s="132" t="str">
        <f>+B10</f>
        <v>Großbottwar 2</v>
      </c>
      <c r="C39" s="133"/>
      <c r="D39" s="134" t="s">
        <v>112</v>
      </c>
      <c r="E39" s="133"/>
      <c r="F39" s="135" t="str">
        <f>+B20</f>
        <v>Steinheim 3</v>
      </c>
      <c r="G39" s="133"/>
      <c r="H39" s="133"/>
      <c r="I39" s="133"/>
      <c r="J39" s="133"/>
      <c r="K39" s="133"/>
      <c r="L39" s="133"/>
      <c r="M39" s="133"/>
      <c r="N39" s="133"/>
      <c r="O39" s="136">
        <v>4</v>
      </c>
      <c r="P39" s="137" t="s">
        <v>8</v>
      </c>
      <c r="Q39" s="138">
        <v>1</v>
      </c>
      <c r="R39" s="102" t="s">
        <v>135</v>
      </c>
      <c r="S39" s="133"/>
      <c r="T39" s="104"/>
      <c r="U39" s="97" t="str">
        <f>+B10</f>
        <v>Großbottwar 2</v>
      </c>
      <c r="V39" s="98"/>
      <c r="W39" s="98"/>
      <c r="X39" s="98"/>
      <c r="Y39" s="98"/>
      <c r="Z39" s="98"/>
      <c r="AA39" s="98"/>
      <c r="AB39" s="98"/>
      <c r="AC39" s="98"/>
      <c r="AD39" s="98"/>
      <c r="AE39" s="106" t="s">
        <v>112</v>
      </c>
      <c r="AF39" s="105"/>
      <c r="AG39" s="97" t="str">
        <f>+B18</f>
        <v>Neckarweihingen</v>
      </c>
      <c r="AH39" s="98"/>
      <c r="AI39" s="98"/>
      <c r="AJ39" s="98"/>
      <c r="AK39" s="98"/>
      <c r="AL39" s="98"/>
      <c r="AM39" s="107">
        <v>4</v>
      </c>
      <c r="AN39" s="100" t="s">
        <v>8</v>
      </c>
      <c r="AO39" s="108">
        <v>3</v>
      </c>
    </row>
    <row r="40" spans="1:41" s="75" customFormat="1" ht="13.5" customHeight="1">
      <c r="A40" s="131" t="s">
        <v>39</v>
      </c>
      <c r="B40" s="132" t="str">
        <f>+B12</f>
        <v>Steinheim 1</v>
      </c>
      <c r="C40" s="133"/>
      <c r="D40" s="134" t="s">
        <v>112</v>
      </c>
      <c r="E40" s="133"/>
      <c r="F40" s="135" t="str">
        <f>+B18</f>
        <v>Neckarweihingen</v>
      </c>
      <c r="G40" s="133"/>
      <c r="H40" s="133"/>
      <c r="I40" s="133"/>
      <c r="J40" s="133"/>
      <c r="K40" s="133"/>
      <c r="L40" s="133"/>
      <c r="M40" s="133"/>
      <c r="N40" s="133"/>
      <c r="O40" s="136">
        <v>4</v>
      </c>
      <c r="P40" s="137" t="s">
        <v>8</v>
      </c>
      <c r="Q40" s="138">
        <v>0</v>
      </c>
      <c r="R40" s="102" t="s">
        <v>136</v>
      </c>
      <c r="S40" s="133"/>
      <c r="T40" s="104"/>
      <c r="U40" s="97" t="str">
        <f>+B8</f>
        <v>Großbottwar 1</v>
      </c>
      <c r="V40" s="98"/>
      <c r="W40" s="98"/>
      <c r="X40" s="98"/>
      <c r="Y40" s="98"/>
      <c r="Z40" s="98"/>
      <c r="AA40" s="98"/>
      <c r="AB40" s="98"/>
      <c r="AC40" s="98"/>
      <c r="AD40" s="98"/>
      <c r="AE40" s="106" t="s">
        <v>112</v>
      </c>
      <c r="AF40" s="105"/>
      <c r="AG40" s="97" t="str">
        <f>+B20</f>
        <v>Steinheim 3</v>
      </c>
      <c r="AH40" s="98"/>
      <c r="AI40" s="98"/>
      <c r="AJ40" s="98"/>
      <c r="AK40" s="98"/>
      <c r="AL40" s="98"/>
      <c r="AM40" s="107">
        <v>4</v>
      </c>
      <c r="AN40" s="100" t="s">
        <v>8</v>
      </c>
      <c r="AO40" s="108">
        <v>0</v>
      </c>
    </row>
    <row r="41" spans="1:41" s="75" customFormat="1" ht="13.5" customHeight="1" thickBot="1">
      <c r="A41" s="139" t="s">
        <v>3</v>
      </c>
      <c r="B41" s="140" t="str">
        <f>+B14</f>
        <v>Steinheim 2</v>
      </c>
      <c r="C41" s="74"/>
      <c r="D41" s="48" t="s">
        <v>112</v>
      </c>
      <c r="E41" s="74"/>
      <c r="F41" s="141" t="str">
        <f>+B16</f>
        <v>Mundelsheim</v>
      </c>
      <c r="G41" s="74"/>
      <c r="H41" s="74"/>
      <c r="I41" s="74"/>
      <c r="J41" s="74"/>
      <c r="K41" s="74"/>
      <c r="L41" s="74"/>
      <c r="M41" s="74"/>
      <c r="N41" s="74"/>
      <c r="O41" s="142">
        <v>4</v>
      </c>
      <c r="P41" s="64" t="s">
        <v>8</v>
      </c>
      <c r="Q41" s="143">
        <v>0</v>
      </c>
      <c r="R41" s="118" t="s">
        <v>137</v>
      </c>
      <c r="S41" s="74"/>
      <c r="T41" s="120"/>
      <c r="U41" s="113" t="str">
        <f>+B22</f>
        <v>Steinheim 4</v>
      </c>
      <c r="V41" s="114"/>
      <c r="W41" s="114"/>
      <c r="X41" s="114"/>
      <c r="Y41" s="114"/>
      <c r="Z41" s="114"/>
      <c r="AA41" s="114"/>
      <c r="AB41" s="114"/>
      <c r="AC41" s="114"/>
      <c r="AD41" s="114"/>
      <c r="AE41" s="122" t="s">
        <v>112</v>
      </c>
      <c r="AF41" s="121"/>
      <c r="AG41" s="113" t="str">
        <f>+B24</f>
        <v>Großbottwar 3</v>
      </c>
      <c r="AH41" s="114"/>
      <c r="AI41" s="114"/>
      <c r="AJ41" s="114"/>
      <c r="AK41" s="114"/>
      <c r="AL41" s="114"/>
      <c r="AM41" s="123">
        <v>0</v>
      </c>
      <c r="AN41" s="116" t="s">
        <v>8</v>
      </c>
      <c r="AO41" s="124">
        <v>4</v>
      </c>
    </row>
    <row r="42" spans="1:41" s="75" customFormat="1" ht="4.5" customHeight="1">
      <c r="A42" s="144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145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67"/>
      <c r="AN42" s="126"/>
      <c r="AO42" s="67"/>
    </row>
    <row r="43" spans="1:38" s="75" customFormat="1" ht="13.5" customHeight="1" thickBot="1">
      <c r="A43" s="127" t="s">
        <v>138</v>
      </c>
      <c r="R43" s="73" t="s">
        <v>139</v>
      </c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</row>
    <row r="44" spans="1:41" s="75" customFormat="1" ht="13.5" customHeight="1">
      <c r="A44" s="128" t="s">
        <v>140</v>
      </c>
      <c r="B44" s="129" t="str">
        <f>+B22</f>
        <v>Steinheim 4</v>
      </c>
      <c r="C44" s="82"/>
      <c r="D44" s="90" t="s">
        <v>112</v>
      </c>
      <c r="E44" s="82"/>
      <c r="F44" s="81" t="str">
        <f>+B26</f>
        <v>Neckarweih/Großb.</v>
      </c>
      <c r="G44" s="82"/>
      <c r="H44" s="82"/>
      <c r="I44" s="82"/>
      <c r="J44" s="82"/>
      <c r="K44" s="82"/>
      <c r="L44" s="82"/>
      <c r="M44" s="82"/>
      <c r="N44" s="82"/>
      <c r="O44" s="91">
        <v>2</v>
      </c>
      <c r="P44" s="84" t="s">
        <v>8</v>
      </c>
      <c r="Q44" s="130">
        <v>4</v>
      </c>
      <c r="R44" s="76" t="s">
        <v>141</v>
      </c>
      <c r="S44" s="133"/>
      <c r="T44" s="133"/>
      <c r="U44" s="146" t="str">
        <f>+B12</f>
        <v>Steinheim 1</v>
      </c>
      <c r="V44" s="78"/>
      <c r="W44" s="133"/>
      <c r="X44" s="78"/>
      <c r="Y44" s="82"/>
      <c r="Z44" s="82"/>
      <c r="AA44" s="82"/>
      <c r="AB44" s="82"/>
      <c r="AC44" s="82"/>
      <c r="AD44" s="82"/>
      <c r="AE44" s="79" t="s">
        <v>112</v>
      </c>
      <c r="AF44" s="133"/>
      <c r="AG44" s="81" t="str">
        <f>+B26</f>
        <v>Neckarweih/Großb.</v>
      </c>
      <c r="AH44" s="133"/>
      <c r="AI44" s="133"/>
      <c r="AJ44" s="133"/>
      <c r="AK44" s="133"/>
      <c r="AL44" s="133"/>
      <c r="AM44" s="83">
        <v>4</v>
      </c>
      <c r="AN44" s="84" t="s">
        <v>8</v>
      </c>
      <c r="AO44" s="147">
        <v>0</v>
      </c>
    </row>
    <row r="45" spans="1:41" s="75" customFormat="1" ht="13.5" customHeight="1">
      <c r="A45" s="131" t="s">
        <v>142</v>
      </c>
      <c r="B45" s="132" t="str">
        <f>+B20</f>
        <v>Steinheim 3</v>
      </c>
      <c r="C45" s="133"/>
      <c r="D45" s="134" t="s">
        <v>112</v>
      </c>
      <c r="E45" s="133"/>
      <c r="F45" s="135" t="str">
        <f>+B24</f>
        <v>Großbottwar 3</v>
      </c>
      <c r="G45" s="133"/>
      <c r="H45" s="133"/>
      <c r="I45" s="133"/>
      <c r="J45" s="133"/>
      <c r="K45" s="133"/>
      <c r="L45" s="133"/>
      <c r="M45" s="133"/>
      <c r="N45" s="133"/>
      <c r="O45" s="136">
        <v>0</v>
      </c>
      <c r="P45" s="137" t="s">
        <v>8</v>
      </c>
      <c r="Q45" s="138">
        <v>4</v>
      </c>
      <c r="R45" s="148" t="s">
        <v>143</v>
      </c>
      <c r="S45" s="133"/>
      <c r="T45" s="133"/>
      <c r="U45" s="149" t="str">
        <f>+B10</f>
        <v>Großbottwar 2</v>
      </c>
      <c r="V45" s="150"/>
      <c r="W45" s="133"/>
      <c r="X45" s="150"/>
      <c r="Y45" s="133"/>
      <c r="Z45" s="133"/>
      <c r="AA45" s="133"/>
      <c r="AB45" s="133"/>
      <c r="AC45" s="133"/>
      <c r="AD45" s="133"/>
      <c r="AE45" s="151" t="s">
        <v>112</v>
      </c>
      <c r="AF45" s="133"/>
      <c r="AG45" s="135" t="str">
        <f>+B14</f>
        <v>Steinheim 2</v>
      </c>
      <c r="AH45" s="133"/>
      <c r="AI45" s="133"/>
      <c r="AJ45" s="133"/>
      <c r="AK45" s="133"/>
      <c r="AL45" s="133"/>
      <c r="AM45" s="152">
        <v>4</v>
      </c>
      <c r="AN45" s="137" t="s">
        <v>8</v>
      </c>
      <c r="AO45" s="153">
        <v>0</v>
      </c>
    </row>
    <row r="46" spans="1:41" s="75" customFormat="1" ht="13.5" customHeight="1">
      <c r="A46" s="131" t="s">
        <v>38</v>
      </c>
      <c r="B46" s="132" t="str">
        <f>+B8</f>
        <v>Großbottwar 1</v>
      </c>
      <c r="C46" s="133"/>
      <c r="D46" s="134" t="s">
        <v>112</v>
      </c>
      <c r="E46" s="133"/>
      <c r="F46" s="135" t="str">
        <f>+B18</f>
        <v>Neckarweihingen</v>
      </c>
      <c r="G46" s="133"/>
      <c r="H46" s="133"/>
      <c r="I46" s="133"/>
      <c r="J46" s="133"/>
      <c r="K46" s="133"/>
      <c r="L46" s="133"/>
      <c r="M46" s="133"/>
      <c r="N46" s="133"/>
      <c r="O46" s="136">
        <v>4</v>
      </c>
      <c r="P46" s="137" t="s">
        <v>8</v>
      </c>
      <c r="Q46" s="138">
        <v>1</v>
      </c>
      <c r="R46" s="148" t="s">
        <v>144</v>
      </c>
      <c r="S46" s="133"/>
      <c r="T46" s="133"/>
      <c r="U46" s="149" t="str">
        <f>+B8</f>
        <v>Großbottwar 1</v>
      </c>
      <c r="V46" s="150"/>
      <c r="W46" s="133"/>
      <c r="X46" s="150"/>
      <c r="Y46" s="133"/>
      <c r="Z46" s="133"/>
      <c r="AA46" s="133"/>
      <c r="AB46" s="133"/>
      <c r="AC46" s="133"/>
      <c r="AD46" s="133"/>
      <c r="AE46" s="151" t="s">
        <v>112</v>
      </c>
      <c r="AF46" s="133"/>
      <c r="AG46" s="135" t="str">
        <f>+B16</f>
        <v>Mundelsheim</v>
      </c>
      <c r="AH46" s="133"/>
      <c r="AI46" s="133"/>
      <c r="AJ46" s="133"/>
      <c r="AK46" s="133"/>
      <c r="AL46" s="133"/>
      <c r="AM46" s="152">
        <v>4</v>
      </c>
      <c r="AN46" s="137" t="s">
        <v>8</v>
      </c>
      <c r="AO46" s="153">
        <v>0</v>
      </c>
    </row>
    <row r="47" spans="1:41" s="75" customFormat="1" ht="13.5" customHeight="1">
      <c r="A47" s="131" t="s">
        <v>16</v>
      </c>
      <c r="B47" s="132" t="str">
        <f>+B10</f>
        <v>Großbottwar 2</v>
      </c>
      <c r="C47" s="133"/>
      <c r="D47" s="134" t="s">
        <v>112</v>
      </c>
      <c r="E47" s="133"/>
      <c r="F47" s="135" t="str">
        <f>+B16</f>
        <v>Mundelsheim</v>
      </c>
      <c r="G47" s="133"/>
      <c r="H47" s="133"/>
      <c r="I47" s="133"/>
      <c r="J47" s="133"/>
      <c r="K47" s="133"/>
      <c r="L47" s="133"/>
      <c r="M47" s="133"/>
      <c r="N47" s="133"/>
      <c r="O47" s="136">
        <v>4</v>
      </c>
      <c r="P47" s="137" t="s">
        <v>8</v>
      </c>
      <c r="Q47" s="138">
        <v>0</v>
      </c>
      <c r="R47" s="148" t="s">
        <v>145</v>
      </c>
      <c r="S47" s="133"/>
      <c r="T47" s="133"/>
      <c r="U47" s="149" t="str">
        <f>+B18</f>
        <v>Neckarweihingen</v>
      </c>
      <c r="V47" s="150"/>
      <c r="W47" s="133"/>
      <c r="X47" s="150"/>
      <c r="Y47" s="133"/>
      <c r="Z47" s="133"/>
      <c r="AA47" s="133"/>
      <c r="AB47" s="133"/>
      <c r="AC47" s="133"/>
      <c r="AD47" s="133"/>
      <c r="AE47" s="151" t="s">
        <v>112</v>
      </c>
      <c r="AF47" s="133"/>
      <c r="AG47" s="135" t="str">
        <f>+B24</f>
        <v>Großbottwar 3</v>
      </c>
      <c r="AH47" s="133"/>
      <c r="AI47" s="133"/>
      <c r="AJ47" s="133"/>
      <c r="AK47" s="133"/>
      <c r="AL47" s="133"/>
      <c r="AM47" s="152">
        <v>4</v>
      </c>
      <c r="AN47" s="137" t="s">
        <v>8</v>
      </c>
      <c r="AO47" s="153">
        <v>1</v>
      </c>
    </row>
    <row r="48" spans="1:41" s="75" customFormat="1" ht="13.5" customHeight="1" thickBot="1">
      <c r="A48" s="139" t="s">
        <v>2</v>
      </c>
      <c r="B48" s="140" t="str">
        <f>+B12</f>
        <v>Steinheim 1</v>
      </c>
      <c r="C48" s="74"/>
      <c r="D48" s="48" t="s">
        <v>112</v>
      </c>
      <c r="E48" s="74"/>
      <c r="F48" s="141" t="str">
        <f>+B14</f>
        <v>Steinheim 2</v>
      </c>
      <c r="G48" s="74"/>
      <c r="H48" s="74"/>
      <c r="I48" s="74"/>
      <c r="J48" s="74"/>
      <c r="K48" s="74"/>
      <c r="L48" s="74"/>
      <c r="M48" s="74"/>
      <c r="N48" s="74"/>
      <c r="O48" s="142">
        <v>4</v>
      </c>
      <c r="P48" s="64" t="s">
        <v>8</v>
      </c>
      <c r="Q48" s="143">
        <v>0</v>
      </c>
      <c r="R48" s="148" t="s">
        <v>146</v>
      </c>
      <c r="S48" s="133"/>
      <c r="T48" s="133"/>
      <c r="U48" s="149" t="str">
        <f>+B20</f>
        <v>Steinheim 3</v>
      </c>
      <c r="V48" s="150"/>
      <c r="W48" s="133"/>
      <c r="X48" s="150"/>
      <c r="Y48" s="133"/>
      <c r="Z48" s="133"/>
      <c r="AA48" s="133"/>
      <c r="AB48" s="133"/>
      <c r="AC48" s="133"/>
      <c r="AD48" s="133"/>
      <c r="AE48" s="151" t="s">
        <v>112</v>
      </c>
      <c r="AF48" s="133"/>
      <c r="AG48" s="135" t="str">
        <f>+B22</f>
        <v>Steinheim 4</v>
      </c>
      <c r="AH48" s="133"/>
      <c r="AI48" s="133"/>
      <c r="AJ48" s="133"/>
      <c r="AK48" s="133"/>
      <c r="AL48" s="133"/>
      <c r="AM48" s="152">
        <v>4</v>
      </c>
      <c r="AN48" s="137" t="s">
        <v>8</v>
      </c>
      <c r="AO48" s="153">
        <v>1</v>
      </c>
    </row>
    <row r="49" spans="1:41" s="75" customFormat="1" ht="4.5" customHeight="1">
      <c r="A49" s="144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154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</row>
    <row r="50" spans="1:41" s="75" customFormat="1" ht="13.5" customHeight="1" thickBot="1">
      <c r="A50" s="73" t="s">
        <v>147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127" t="s">
        <v>148</v>
      </c>
      <c r="AO50" s="75" t="s">
        <v>14</v>
      </c>
    </row>
    <row r="51" spans="1:41" s="75" customFormat="1" ht="13.5" customHeight="1">
      <c r="A51" s="76" t="s">
        <v>149</v>
      </c>
      <c r="B51" s="77" t="str">
        <f>+B20</f>
        <v>Steinheim 3</v>
      </c>
      <c r="C51" s="78"/>
      <c r="D51" s="79" t="s">
        <v>112</v>
      </c>
      <c r="E51" s="80"/>
      <c r="F51" s="81" t="str">
        <f>$B$26</f>
        <v>Neckarweih/Großb.</v>
      </c>
      <c r="G51" s="82"/>
      <c r="H51" s="82"/>
      <c r="I51" s="82"/>
      <c r="J51" s="82"/>
      <c r="K51" s="82"/>
      <c r="L51" s="82"/>
      <c r="M51" s="82"/>
      <c r="N51" s="82"/>
      <c r="O51" s="83">
        <v>4</v>
      </c>
      <c r="P51" s="84" t="s">
        <v>8</v>
      </c>
      <c r="Q51" s="85">
        <v>1</v>
      </c>
      <c r="R51" s="76" t="s">
        <v>107</v>
      </c>
      <c r="S51" s="82"/>
      <c r="T51" s="82"/>
      <c r="U51" s="77" t="str">
        <f>+B10</f>
        <v>Großbottwar 2</v>
      </c>
      <c r="V51" s="82"/>
      <c r="W51" s="82"/>
      <c r="X51" s="82"/>
      <c r="Y51" s="82"/>
      <c r="Z51" s="82"/>
      <c r="AA51" s="82"/>
      <c r="AB51" s="82"/>
      <c r="AC51" s="82"/>
      <c r="AD51" s="82"/>
      <c r="AE51" s="79" t="s">
        <v>112</v>
      </c>
      <c r="AF51" s="82"/>
      <c r="AG51" s="81" t="str">
        <f>+B26</f>
        <v>Neckarweih/Großb.</v>
      </c>
      <c r="AH51" s="82"/>
      <c r="AI51" s="82"/>
      <c r="AJ51" s="82"/>
      <c r="AK51" s="82"/>
      <c r="AL51" s="82"/>
      <c r="AM51" s="83">
        <v>4</v>
      </c>
      <c r="AN51" s="84" t="s">
        <v>8</v>
      </c>
      <c r="AO51" s="147">
        <v>0</v>
      </c>
    </row>
    <row r="52" spans="1:41" s="75" customFormat="1" ht="13.5" customHeight="1">
      <c r="A52" s="93" t="s">
        <v>150</v>
      </c>
      <c r="B52" s="94" t="str">
        <f>+B18</f>
        <v>Neckarweihingen</v>
      </c>
      <c r="C52" s="95"/>
      <c r="D52" s="96" t="s">
        <v>112</v>
      </c>
      <c r="E52" s="95"/>
      <c r="F52" s="97" t="str">
        <f>+B22</f>
        <v>Steinheim 4</v>
      </c>
      <c r="G52" s="98"/>
      <c r="H52" s="98"/>
      <c r="I52" s="98"/>
      <c r="J52" s="98"/>
      <c r="K52" s="98"/>
      <c r="L52" s="98"/>
      <c r="M52" s="98"/>
      <c r="N52" s="98"/>
      <c r="O52" s="99">
        <v>4</v>
      </c>
      <c r="P52" s="100" t="s">
        <v>8</v>
      </c>
      <c r="Q52" s="101">
        <v>1</v>
      </c>
      <c r="R52" s="148" t="s">
        <v>151</v>
      </c>
      <c r="S52" s="133"/>
      <c r="T52" s="133"/>
      <c r="U52" s="155" t="str">
        <f>+B8</f>
        <v>Großbottwar 1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51" t="s">
        <v>112</v>
      </c>
      <c r="AF52" s="133"/>
      <c r="AG52" s="135" t="str">
        <f>+B12</f>
        <v>Steinheim 1</v>
      </c>
      <c r="AH52" s="133"/>
      <c r="AI52" s="133"/>
      <c r="AJ52" s="133"/>
      <c r="AK52" s="133"/>
      <c r="AL52" s="133"/>
      <c r="AM52" s="152">
        <v>4</v>
      </c>
      <c r="AN52" s="137" t="s">
        <v>8</v>
      </c>
      <c r="AO52" s="153">
        <v>1</v>
      </c>
    </row>
    <row r="53" spans="1:41" s="75" customFormat="1" ht="13.5" customHeight="1">
      <c r="A53" s="93" t="s">
        <v>152</v>
      </c>
      <c r="B53" s="94" t="str">
        <f>+B16</f>
        <v>Mundelsheim</v>
      </c>
      <c r="C53" s="95"/>
      <c r="D53" s="96" t="s">
        <v>112</v>
      </c>
      <c r="E53" s="95"/>
      <c r="F53" s="97" t="str">
        <f>+B24</f>
        <v>Großbottwar 3</v>
      </c>
      <c r="G53" s="98"/>
      <c r="H53" s="98"/>
      <c r="I53" s="98"/>
      <c r="J53" s="98"/>
      <c r="K53" s="98"/>
      <c r="L53" s="98"/>
      <c r="M53" s="98"/>
      <c r="N53" s="98"/>
      <c r="O53" s="99">
        <v>1</v>
      </c>
      <c r="P53" s="100" t="s">
        <v>8</v>
      </c>
      <c r="Q53" s="101">
        <v>4</v>
      </c>
      <c r="R53" s="148" t="s">
        <v>109</v>
      </c>
      <c r="S53" s="133"/>
      <c r="T53" s="133"/>
      <c r="U53" s="155" t="str">
        <f>+B14</f>
        <v>Steinheim 2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51" t="s">
        <v>112</v>
      </c>
      <c r="AF53" s="133"/>
      <c r="AG53" s="135" t="str">
        <f>+B24</f>
        <v>Großbottwar 3</v>
      </c>
      <c r="AH53" s="133"/>
      <c r="AI53" s="133"/>
      <c r="AJ53" s="133"/>
      <c r="AK53" s="133"/>
      <c r="AL53" s="133"/>
      <c r="AM53" s="152">
        <v>1</v>
      </c>
      <c r="AN53" s="137" t="s">
        <v>8</v>
      </c>
      <c r="AO53" s="153">
        <v>4</v>
      </c>
    </row>
    <row r="54" spans="1:41" s="75" customFormat="1" ht="13.5" customHeight="1">
      <c r="A54" s="93" t="s">
        <v>4</v>
      </c>
      <c r="B54" s="94" t="str">
        <f>+B10</f>
        <v>Großbottwar 2</v>
      </c>
      <c r="C54" s="95"/>
      <c r="D54" s="96" t="s">
        <v>112</v>
      </c>
      <c r="E54" s="95"/>
      <c r="F54" s="97" t="str">
        <f>+B12</f>
        <v>Steinheim 1</v>
      </c>
      <c r="G54" s="98"/>
      <c r="H54" s="98"/>
      <c r="I54" s="98"/>
      <c r="J54" s="98"/>
      <c r="K54" s="98"/>
      <c r="L54" s="98"/>
      <c r="M54" s="98"/>
      <c r="N54" s="98"/>
      <c r="O54" s="99">
        <v>4</v>
      </c>
      <c r="P54" s="100" t="s">
        <v>8</v>
      </c>
      <c r="Q54" s="101">
        <v>3</v>
      </c>
      <c r="R54" s="148" t="s">
        <v>108</v>
      </c>
      <c r="S54" s="133"/>
      <c r="T54" s="133"/>
      <c r="U54" s="155" t="str">
        <f>+B16</f>
        <v>Mundelsheim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51" t="s">
        <v>112</v>
      </c>
      <c r="AF54" s="133"/>
      <c r="AG54" s="135" t="str">
        <f>+B22</f>
        <v>Steinheim 4</v>
      </c>
      <c r="AH54" s="133"/>
      <c r="AI54" s="133"/>
      <c r="AJ54" s="133"/>
      <c r="AK54" s="133"/>
      <c r="AL54" s="133"/>
      <c r="AM54" s="152">
        <v>4</v>
      </c>
      <c r="AN54" s="137" t="s">
        <v>8</v>
      </c>
      <c r="AO54" s="153">
        <v>1</v>
      </c>
    </row>
    <row r="55" spans="1:41" s="75" customFormat="1" ht="13.5" customHeight="1" thickBot="1">
      <c r="A55" s="109" t="s">
        <v>5</v>
      </c>
      <c r="B55" s="110" t="str">
        <f>+B8</f>
        <v>Großbottwar 1</v>
      </c>
      <c r="C55" s="111"/>
      <c r="D55" s="112" t="s">
        <v>112</v>
      </c>
      <c r="E55" s="111"/>
      <c r="F55" s="113" t="str">
        <f>+B14</f>
        <v>Steinheim 2</v>
      </c>
      <c r="G55" s="114"/>
      <c r="H55" s="114"/>
      <c r="I55" s="114"/>
      <c r="J55" s="114"/>
      <c r="K55" s="114"/>
      <c r="L55" s="114"/>
      <c r="M55" s="114"/>
      <c r="N55" s="114"/>
      <c r="O55" s="115">
        <v>4</v>
      </c>
      <c r="P55" s="116" t="s">
        <v>8</v>
      </c>
      <c r="Q55" s="117">
        <v>0</v>
      </c>
      <c r="R55" s="156" t="s">
        <v>103</v>
      </c>
      <c r="S55" s="74"/>
      <c r="T55" s="74"/>
      <c r="U55" s="157" t="str">
        <f>+B18</f>
        <v>Neckarweihingen</v>
      </c>
      <c r="V55" s="74"/>
      <c r="W55" s="74"/>
      <c r="X55" s="74"/>
      <c r="Y55" s="74"/>
      <c r="Z55" s="74"/>
      <c r="AA55" s="74"/>
      <c r="AB55" s="74"/>
      <c r="AC55" s="74"/>
      <c r="AD55" s="74"/>
      <c r="AE55" s="158" t="s">
        <v>112</v>
      </c>
      <c r="AF55" s="74"/>
      <c r="AG55" s="141" t="str">
        <f>+B20</f>
        <v>Steinheim 3</v>
      </c>
      <c r="AH55" s="74"/>
      <c r="AI55" s="74"/>
      <c r="AJ55" s="74"/>
      <c r="AK55" s="74"/>
      <c r="AL55" s="74"/>
      <c r="AM55" s="159">
        <v>4</v>
      </c>
      <c r="AN55" s="64" t="s">
        <v>8</v>
      </c>
      <c r="AO55" s="160">
        <v>1</v>
      </c>
    </row>
    <row r="56" spans="1:41" s="75" customFormat="1" ht="4.5" customHeight="1">
      <c r="A56" s="144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</row>
    <row r="57" spans="1:41" s="75" customFormat="1" ht="13.5" customHeight="1" thickBot="1">
      <c r="A57" s="73" t="s">
        <v>153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S57" s="67"/>
      <c r="T57" s="161"/>
      <c r="V57" s="127"/>
      <c r="W57" s="127"/>
      <c r="X57" s="12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</row>
    <row r="58" spans="1:41" s="75" customFormat="1" ht="13.5" customHeight="1">
      <c r="A58" s="76" t="s">
        <v>154</v>
      </c>
      <c r="B58" s="77" t="str">
        <f>+B18</f>
        <v>Neckarweihingen</v>
      </c>
      <c r="C58" s="78"/>
      <c r="D58" s="79" t="s">
        <v>112</v>
      </c>
      <c r="E58" s="80"/>
      <c r="F58" s="81" t="str">
        <f>+B26</f>
        <v>Neckarweih/Großb.</v>
      </c>
      <c r="G58" s="82"/>
      <c r="H58" s="82"/>
      <c r="I58" s="82"/>
      <c r="J58" s="82"/>
      <c r="K58" s="82"/>
      <c r="L58" s="82"/>
      <c r="M58" s="82"/>
      <c r="N58" s="82"/>
      <c r="O58" s="83">
        <v>4</v>
      </c>
      <c r="P58" s="84" t="s">
        <v>8</v>
      </c>
      <c r="Q58" s="85">
        <v>1</v>
      </c>
      <c r="S58" s="154"/>
      <c r="T58" s="162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163"/>
      <c r="AG58" s="67"/>
      <c r="AH58" s="67"/>
      <c r="AI58" s="67"/>
      <c r="AJ58" s="67"/>
      <c r="AK58" s="67"/>
      <c r="AL58" s="67"/>
      <c r="AM58" s="67"/>
      <c r="AN58" s="67"/>
      <c r="AO58" s="67"/>
    </row>
    <row r="59" spans="1:41" s="75" customFormat="1" ht="13.5" customHeight="1">
      <c r="A59" s="93" t="s">
        <v>155</v>
      </c>
      <c r="B59" s="94" t="str">
        <f>+B16</f>
        <v>Mundelsheim</v>
      </c>
      <c r="C59" s="95"/>
      <c r="D59" s="96" t="s">
        <v>112</v>
      </c>
      <c r="E59" s="95"/>
      <c r="F59" s="97" t="str">
        <f>+B20</f>
        <v>Steinheim 3</v>
      </c>
      <c r="G59" s="98"/>
      <c r="H59" s="98"/>
      <c r="I59" s="98"/>
      <c r="J59" s="98"/>
      <c r="K59" s="98"/>
      <c r="L59" s="98"/>
      <c r="M59" s="98"/>
      <c r="N59" s="98"/>
      <c r="O59" s="99">
        <v>1</v>
      </c>
      <c r="P59" s="100" t="s">
        <v>8</v>
      </c>
      <c r="Q59" s="101">
        <v>4</v>
      </c>
      <c r="S59" s="154"/>
      <c r="T59" s="162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163"/>
      <c r="AG59" s="67"/>
      <c r="AH59" s="67"/>
      <c r="AI59" s="67"/>
      <c r="AJ59" s="67"/>
      <c r="AK59" s="67"/>
      <c r="AL59" s="67"/>
      <c r="AM59" s="67"/>
      <c r="AN59" s="67"/>
      <c r="AO59" s="67"/>
    </row>
    <row r="60" spans="1:41" s="75" customFormat="1" ht="13.5" customHeight="1">
      <c r="A60" s="93" t="s">
        <v>104</v>
      </c>
      <c r="B60" s="94" t="str">
        <f>+B14</f>
        <v>Steinheim 2</v>
      </c>
      <c r="C60" s="95"/>
      <c r="D60" s="96" t="s">
        <v>112</v>
      </c>
      <c r="E60" s="95"/>
      <c r="F60" s="97" t="str">
        <f>+B22</f>
        <v>Steinheim 4</v>
      </c>
      <c r="G60" s="98"/>
      <c r="H60" s="98"/>
      <c r="I60" s="98"/>
      <c r="J60" s="98"/>
      <c r="K60" s="98"/>
      <c r="L60" s="98"/>
      <c r="M60" s="98"/>
      <c r="N60" s="98"/>
      <c r="O60" s="99">
        <v>4</v>
      </c>
      <c r="P60" s="100" t="s">
        <v>8</v>
      </c>
      <c r="Q60" s="101">
        <v>2</v>
      </c>
      <c r="S60" s="154"/>
      <c r="T60" s="162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163"/>
      <c r="AG60" s="67"/>
      <c r="AH60" s="67"/>
      <c r="AI60" s="67"/>
      <c r="AJ60" s="67"/>
      <c r="AK60" s="67"/>
      <c r="AL60" s="67"/>
      <c r="AM60" s="67"/>
      <c r="AN60" s="67"/>
      <c r="AO60" s="67"/>
    </row>
    <row r="61" spans="1:41" s="75" customFormat="1" ht="13.5" customHeight="1">
      <c r="A61" s="93" t="s">
        <v>156</v>
      </c>
      <c r="B61" s="94" t="str">
        <f>+B12</f>
        <v>Steinheim 1</v>
      </c>
      <c r="C61" s="95"/>
      <c r="D61" s="96" t="s">
        <v>112</v>
      </c>
      <c r="E61" s="95"/>
      <c r="F61" s="97" t="str">
        <f>+B24</f>
        <v>Großbottwar 3</v>
      </c>
      <c r="G61" s="98"/>
      <c r="H61" s="98"/>
      <c r="I61" s="98"/>
      <c r="J61" s="98"/>
      <c r="K61" s="98"/>
      <c r="L61" s="98"/>
      <c r="M61" s="98"/>
      <c r="N61" s="98"/>
      <c r="O61" s="99">
        <v>4</v>
      </c>
      <c r="P61" s="100" t="s">
        <v>8</v>
      </c>
      <c r="Q61" s="101">
        <v>0</v>
      </c>
      <c r="S61" s="154"/>
      <c r="T61" s="162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163"/>
      <c r="AG61" s="67"/>
      <c r="AH61" s="67"/>
      <c r="AI61" s="67"/>
      <c r="AJ61" s="67"/>
      <c r="AK61" s="67"/>
      <c r="AL61" s="67"/>
      <c r="AM61" s="67"/>
      <c r="AN61" s="67"/>
      <c r="AO61" s="67"/>
    </row>
    <row r="62" spans="1:41" s="75" customFormat="1" ht="13.5" customHeight="1" thickBot="1">
      <c r="A62" s="109" t="s">
        <v>1</v>
      </c>
      <c r="B62" s="110" t="str">
        <f>+B8</f>
        <v>Großbottwar 1</v>
      </c>
      <c r="C62" s="111"/>
      <c r="D62" s="112" t="s">
        <v>112</v>
      </c>
      <c r="E62" s="111"/>
      <c r="F62" s="113" t="str">
        <f>+B10</f>
        <v>Großbottwar 2</v>
      </c>
      <c r="G62" s="114"/>
      <c r="H62" s="114"/>
      <c r="I62" s="114"/>
      <c r="J62" s="114"/>
      <c r="K62" s="114"/>
      <c r="L62" s="114"/>
      <c r="M62" s="114"/>
      <c r="N62" s="114"/>
      <c r="O62" s="115">
        <v>4</v>
      </c>
      <c r="P62" s="116" t="s">
        <v>8</v>
      </c>
      <c r="Q62" s="117">
        <v>1</v>
      </c>
      <c r="S62" s="154"/>
      <c r="T62" s="162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163"/>
      <c r="AG62" s="67"/>
      <c r="AH62" s="67"/>
      <c r="AI62" s="67"/>
      <c r="AJ62" s="67"/>
      <c r="AK62" s="67"/>
      <c r="AL62" s="67"/>
      <c r="AM62" s="67"/>
      <c r="AN62" s="67"/>
      <c r="AO62" s="67"/>
    </row>
    <row r="66" spans="2:21" ht="18.75">
      <c r="B66" s="164" t="s">
        <v>113</v>
      </c>
      <c r="L66" s="257" t="str">
        <f>$B$5</f>
        <v>Gruppe 1</v>
      </c>
      <c r="M66" s="258"/>
      <c r="N66" s="258"/>
      <c r="O66" s="258"/>
      <c r="P66" s="258"/>
      <c r="Q66" s="258"/>
      <c r="R66" s="258"/>
      <c r="S66" s="258"/>
      <c r="T66" s="258"/>
      <c r="U66" s="258"/>
    </row>
    <row r="68" ht="13.5" thickBot="1"/>
    <row r="69" spans="2:41" ht="16.5" thickBot="1">
      <c r="B69" s="165" t="s">
        <v>19</v>
      </c>
      <c r="C69" s="166"/>
      <c r="D69" s="167"/>
      <c r="E69" s="167"/>
      <c r="F69" s="167"/>
      <c r="G69" s="167"/>
      <c r="H69" s="168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9"/>
      <c r="AA69" s="170" t="s">
        <v>157</v>
      </c>
      <c r="AB69" s="167"/>
      <c r="AC69" s="167"/>
      <c r="AD69" s="167"/>
      <c r="AE69" s="167"/>
      <c r="AF69" s="169"/>
      <c r="AG69" s="250" t="str">
        <f>$AG$7</f>
        <v>Punkte</v>
      </c>
      <c r="AH69" s="251"/>
      <c r="AI69" s="252"/>
      <c r="AJ69" s="253" t="str">
        <f>$AJ$7</f>
        <v>Sätze</v>
      </c>
      <c r="AK69" s="251"/>
      <c r="AL69" s="252"/>
      <c r="AM69" s="171" t="str">
        <f>$AM$7</f>
        <v>Platz</v>
      </c>
      <c r="AN69" s="26"/>
      <c r="AO69" s="172"/>
    </row>
    <row r="70" spans="2:41" ht="16.5" thickBot="1">
      <c r="B70" s="173" t="str">
        <f>$B$18</f>
        <v>Neckarweihingen</v>
      </c>
      <c r="C70" s="174" t="str">
        <f>$B$19</f>
        <v> </v>
      </c>
      <c r="D70" s="175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7"/>
      <c r="AA70" s="178">
        <f aca="true" t="shared" si="0" ref="AA70:AA79">SUM(AJ70-AL70)</f>
        <v>1</v>
      </c>
      <c r="AB70" s="179"/>
      <c r="AC70" s="179"/>
      <c r="AD70" s="179"/>
      <c r="AE70" s="180"/>
      <c r="AF70" s="181"/>
      <c r="AG70" s="182">
        <f>$AG$18</f>
        <v>5</v>
      </c>
      <c r="AH70" s="183" t="s">
        <v>8</v>
      </c>
      <c r="AI70" s="184">
        <f>$AI$18</f>
        <v>4</v>
      </c>
      <c r="AJ70" s="185">
        <f>$AJ$18</f>
        <v>24</v>
      </c>
      <c r="AK70" s="183" t="s">
        <v>8</v>
      </c>
      <c r="AL70" s="184">
        <f>$AL$18</f>
        <v>23</v>
      </c>
      <c r="AM70" s="247">
        <v>1</v>
      </c>
      <c r="AN70" s="248"/>
      <c r="AO70" s="249"/>
    </row>
    <row r="71" spans="2:41" ht="16.5" thickBot="1">
      <c r="B71" s="173" t="str">
        <f>$B$26</f>
        <v>Neckarweih/Großb.</v>
      </c>
      <c r="C71" s="174" t="str">
        <f>$B$27</f>
        <v> </v>
      </c>
      <c r="D71" s="17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7"/>
      <c r="AA71" s="178">
        <f t="shared" si="0"/>
        <v>-23</v>
      </c>
      <c r="AB71" s="179"/>
      <c r="AC71" s="179"/>
      <c r="AD71" s="179"/>
      <c r="AE71" s="180"/>
      <c r="AF71" s="181"/>
      <c r="AG71" s="182">
        <f>$AG$26</f>
        <v>1</v>
      </c>
      <c r="AH71" s="183" t="s">
        <v>8</v>
      </c>
      <c r="AI71" s="186">
        <f>$AI$26</f>
        <v>8</v>
      </c>
      <c r="AJ71" s="185">
        <f>$AJ$26</f>
        <v>11</v>
      </c>
      <c r="AK71" s="183" t="s">
        <v>8</v>
      </c>
      <c r="AL71" s="186">
        <f>$AL$26</f>
        <v>34</v>
      </c>
      <c r="AM71" s="247">
        <v>2</v>
      </c>
      <c r="AN71" s="248"/>
      <c r="AO71" s="249"/>
    </row>
    <row r="72" spans="2:41" ht="16.5" thickBot="1">
      <c r="B72" s="173" t="str">
        <f>$B$20</f>
        <v>Steinheim 3</v>
      </c>
      <c r="C72" s="174" t="str">
        <f>$B$21</f>
        <v> </v>
      </c>
      <c r="D72" s="175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7"/>
      <c r="AA72" s="178">
        <f t="shared" si="0"/>
        <v>-13</v>
      </c>
      <c r="AB72" s="179"/>
      <c r="AC72" s="179"/>
      <c r="AD72" s="179"/>
      <c r="AE72" s="180"/>
      <c r="AF72" s="181"/>
      <c r="AG72" s="182">
        <f>$AG$20</f>
        <v>3</v>
      </c>
      <c r="AH72" s="183" t="s">
        <v>8</v>
      </c>
      <c r="AI72" s="186">
        <f>$AI$20</f>
        <v>6</v>
      </c>
      <c r="AJ72" s="185">
        <f>$AJ$20</f>
        <v>14</v>
      </c>
      <c r="AK72" s="183" t="s">
        <v>8</v>
      </c>
      <c r="AL72" s="186">
        <f>$AL$20</f>
        <v>27</v>
      </c>
      <c r="AM72" s="247">
        <v>3</v>
      </c>
      <c r="AN72" s="248"/>
      <c r="AO72" s="249"/>
    </row>
    <row r="73" spans="2:41" ht="16.5" thickBot="1">
      <c r="B73" s="173" t="str">
        <f>$B$22</f>
        <v>Steinheim 4</v>
      </c>
      <c r="C73" s="174" t="str">
        <f>$B$23</f>
        <v> </v>
      </c>
      <c r="D73" s="175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7"/>
      <c r="AA73" s="178">
        <f t="shared" si="0"/>
        <v>-29</v>
      </c>
      <c r="AB73" s="179"/>
      <c r="AC73" s="179"/>
      <c r="AD73" s="179"/>
      <c r="AE73" s="180"/>
      <c r="AF73" s="181"/>
      <c r="AG73" s="182">
        <f>$AG$22</f>
        <v>0</v>
      </c>
      <c r="AH73" s="183" t="s">
        <v>8</v>
      </c>
      <c r="AI73" s="186">
        <f>$AI$22</f>
        <v>9</v>
      </c>
      <c r="AJ73" s="185">
        <f>$AJ$22</f>
        <v>7</v>
      </c>
      <c r="AK73" s="183" t="s">
        <v>8</v>
      </c>
      <c r="AL73" s="186">
        <f>$AL$22</f>
        <v>36</v>
      </c>
      <c r="AM73" s="247">
        <v>4</v>
      </c>
      <c r="AN73" s="248"/>
      <c r="AO73" s="249"/>
    </row>
    <row r="74" spans="2:41" ht="16.5" thickBot="1">
      <c r="B74" s="173" t="str">
        <f>$B$16</f>
        <v>Mundelsheim</v>
      </c>
      <c r="C74" s="174" t="str">
        <f>$B$17</f>
        <v> </v>
      </c>
      <c r="D74" s="175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7"/>
      <c r="AA74" s="178">
        <f t="shared" si="0"/>
        <v>-18</v>
      </c>
      <c r="AB74" s="179"/>
      <c r="AC74" s="179"/>
      <c r="AD74" s="179"/>
      <c r="AE74" s="180"/>
      <c r="AF74" s="181"/>
      <c r="AG74" s="182">
        <f>$AG$16</f>
        <v>2</v>
      </c>
      <c r="AH74" s="183" t="s">
        <v>8</v>
      </c>
      <c r="AI74" s="186">
        <f>$AI$16</f>
        <v>7</v>
      </c>
      <c r="AJ74" s="185">
        <f>$AJ$16</f>
        <v>13</v>
      </c>
      <c r="AK74" s="183" t="s">
        <v>8</v>
      </c>
      <c r="AL74" s="186">
        <f>$AL$16</f>
        <v>31</v>
      </c>
      <c r="AM74" s="247">
        <v>5</v>
      </c>
      <c r="AN74" s="248"/>
      <c r="AO74" s="249"/>
    </row>
    <row r="75" spans="2:41" ht="16.5" thickBot="1">
      <c r="B75" s="173" t="str">
        <f>$B$12</f>
        <v>Steinheim 1</v>
      </c>
      <c r="C75" s="174" t="str">
        <f>$B$13</f>
        <v> </v>
      </c>
      <c r="D75" s="175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7"/>
      <c r="AA75" s="178">
        <f t="shared" si="0"/>
        <v>24</v>
      </c>
      <c r="AB75" s="179"/>
      <c r="AC75" s="179"/>
      <c r="AD75" s="179"/>
      <c r="AE75" s="180"/>
      <c r="AF75" s="181"/>
      <c r="AG75" s="182">
        <f>$AG$12</f>
        <v>7</v>
      </c>
      <c r="AH75" s="183" t="s">
        <v>8</v>
      </c>
      <c r="AI75" s="186">
        <f>$AI$12</f>
        <v>2</v>
      </c>
      <c r="AJ75" s="185">
        <f>$AJ$12</f>
        <v>32</v>
      </c>
      <c r="AK75" s="183" t="s">
        <v>8</v>
      </c>
      <c r="AL75" s="186">
        <f>$AL$12</f>
        <v>8</v>
      </c>
      <c r="AM75" s="247">
        <v>6</v>
      </c>
      <c r="AN75" s="248"/>
      <c r="AO75" s="249"/>
    </row>
    <row r="76" spans="2:41" ht="16.5" thickBot="1">
      <c r="B76" s="187" t="str">
        <f>$B$8</f>
        <v>Großbottwar 1</v>
      </c>
      <c r="C76" s="174" t="str">
        <f>$B$9</f>
        <v> </v>
      </c>
      <c r="D76" s="175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7"/>
      <c r="AA76" s="178">
        <f t="shared" si="0"/>
        <v>33</v>
      </c>
      <c r="AB76" s="179"/>
      <c r="AC76" s="179"/>
      <c r="AD76" s="179"/>
      <c r="AE76" s="180"/>
      <c r="AF76" s="181"/>
      <c r="AG76" s="182">
        <f>$AG$8</f>
        <v>9</v>
      </c>
      <c r="AH76" s="183" t="s">
        <v>8</v>
      </c>
      <c r="AI76" s="186">
        <f>$AI$8</f>
        <v>0</v>
      </c>
      <c r="AJ76" s="185">
        <f>$AJ$8</f>
        <v>36</v>
      </c>
      <c r="AK76" s="183" t="s">
        <v>8</v>
      </c>
      <c r="AL76" s="186">
        <f>$AL$8</f>
        <v>3</v>
      </c>
      <c r="AM76" s="247">
        <v>7</v>
      </c>
      <c r="AN76" s="248"/>
      <c r="AO76" s="249"/>
    </row>
    <row r="77" spans="2:41" ht="16.5" thickBot="1">
      <c r="B77" s="173" t="str">
        <f>$B$24</f>
        <v>Großbottwar 3</v>
      </c>
      <c r="C77" s="174" t="str">
        <f>$B$25</f>
        <v> </v>
      </c>
      <c r="D77" s="175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7"/>
      <c r="AA77" s="178">
        <f t="shared" si="0"/>
        <v>2</v>
      </c>
      <c r="AB77" s="179"/>
      <c r="AC77" s="179"/>
      <c r="AD77" s="179"/>
      <c r="AE77" s="180"/>
      <c r="AF77" s="181"/>
      <c r="AG77" s="182">
        <f>$AG$24</f>
        <v>5</v>
      </c>
      <c r="AH77" s="183" t="s">
        <v>8</v>
      </c>
      <c r="AI77" s="186">
        <f>$AI$24</f>
        <v>4</v>
      </c>
      <c r="AJ77" s="185">
        <f>$AJ$24</f>
        <v>21</v>
      </c>
      <c r="AK77" s="183" t="s">
        <v>8</v>
      </c>
      <c r="AL77" s="186">
        <f>$AL$24</f>
        <v>19</v>
      </c>
      <c r="AM77" s="247">
        <v>8</v>
      </c>
      <c r="AN77" s="248"/>
      <c r="AO77" s="249"/>
    </row>
    <row r="78" spans="2:41" ht="16.5" thickBot="1">
      <c r="B78" s="173" t="str">
        <f>$B$10</f>
        <v>Großbottwar 2</v>
      </c>
      <c r="C78" s="174" t="str">
        <f>$B$11</f>
        <v> </v>
      </c>
      <c r="D78" s="175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7"/>
      <c r="AA78" s="178">
        <f t="shared" si="0"/>
        <v>22</v>
      </c>
      <c r="AB78" s="179"/>
      <c r="AC78" s="179"/>
      <c r="AD78" s="179"/>
      <c r="AE78" s="180"/>
      <c r="AF78" s="181"/>
      <c r="AG78" s="182">
        <f>$AG$10</f>
        <v>8</v>
      </c>
      <c r="AH78" s="183" t="s">
        <v>8</v>
      </c>
      <c r="AI78" s="186">
        <f>$AI$10</f>
        <v>1</v>
      </c>
      <c r="AJ78" s="185">
        <f>$AJ$10</f>
        <v>33</v>
      </c>
      <c r="AK78" s="183" t="s">
        <v>8</v>
      </c>
      <c r="AL78" s="186">
        <f>$AL$10</f>
        <v>11</v>
      </c>
      <c r="AM78" s="247">
        <v>9</v>
      </c>
      <c r="AN78" s="248"/>
      <c r="AO78" s="249"/>
    </row>
    <row r="79" spans="2:41" ht="16.5" thickBot="1">
      <c r="B79" s="188" t="str">
        <f>$B$14</f>
        <v>Steinheim 2</v>
      </c>
      <c r="C79" s="174" t="str">
        <f>$B$15</f>
        <v> </v>
      </c>
      <c r="D79" s="175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7"/>
      <c r="AA79" s="178">
        <f t="shared" si="0"/>
        <v>1</v>
      </c>
      <c r="AB79" s="179"/>
      <c r="AC79" s="179"/>
      <c r="AD79" s="179"/>
      <c r="AE79" s="180"/>
      <c r="AF79" s="181"/>
      <c r="AG79" s="189">
        <f>$AG$14</f>
        <v>5</v>
      </c>
      <c r="AH79" s="190" t="s">
        <v>8</v>
      </c>
      <c r="AI79" s="191">
        <f>$AI$14</f>
        <v>4</v>
      </c>
      <c r="AJ79" s="192">
        <f>$AJ$14</f>
        <v>21</v>
      </c>
      <c r="AK79" s="190" t="s">
        <v>8</v>
      </c>
      <c r="AL79" s="191">
        <f>$AL$14</f>
        <v>20</v>
      </c>
      <c r="AM79" s="247">
        <v>10</v>
      </c>
      <c r="AN79" s="248"/>
      <c r="AO79" s="249"/>
    </row>
    <row r="80" spans="33:38" ht="16.5" thickBot="1">
      <c r="AG80" s="193">
        <f>SUM(AG70:AG79)</f>
        <v>45</v>
      </c>
      <c r="AH80" s="194" t="s">
        <v>8</v>
      </c>
      <c r="AI80" s="194">
        <f>SUM(AI70:AI79)</f>
        <v>45</v>
      </c>
      <c r="AJ80" s="194">
        <f>SUM(AJ70:AJ79)</f>
        <v>212</v>
      </c>
      <c r="AK80" s="194" t="s">
        <v>8</v>
      </c>
      <c r="AL80" s="195">
        <f>SUM(AL70:AL79)</f>
        <v>212</v>
      </c>
    </row>
  </sheetData>
  <sheetProtection password="C65E"/>
  <mergeCells count="27">
    <mergeCell ref="B1:AM1"/>
    <mergeCell ref="L66:U66"/>
    <mergeCell ref="AG7:AI7"/>
    <mergeCell ref="AJ7:AL7"/>
    <mergeCell ref="AM7:AO7"/>
    <mergeCell ref="AM8:AO9"/>
    <mergeCell ref="AM16:AO17"/>
    <mergeCell ref="AM18:AO19"/>
    <mergeCell ref="AM20:AO21"/>
    <mergeCell ref="AM22:AO23"/>
    <mergeCell ref="AG69:AI69"/>
    <mergeCell ref="AJ69:AL69"/>
    <mergeCell ref="AM70:AO70"/>
    <mergeCell ref="AM71:AO71"/>
    <mergeCell ref="AM72:AO72"/>
    <mergeCell ref="AM73:AO73"/>
    <mergeCell ref="AM78:AO78"/>
    <mergeCell ref="AM79:AO79"/>
    <mergeCell ref="AM74:AO74"/>
    <mergeCell ref="AM75:AO75"/>
    <mergeCell ref="AM76:AO76"/>
    <mergeCell ref="AM77:AO77"/>
    <mergeCell ref="AM24:AO25"/>
    <mergeCell ref="AM26:AO27"/>
    <mergeCell ref="AM10:AO11"/>
    <mergeCell ref="AM12:AO13"/>
    <mergeCell ref="AM14:AO15"/>
  </mergeCells>
  <printOptions/>
  <pageMargins left="0.5905511811023623" right="0.1968503937007874" top="0.39" bottom="0" header="0.5118110236220472" footer="0.5118110236220472"/>
  <pageSetup fitToHeight="1" fitToWidth="1" orientation="portrait" paperSize="9" scale="92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N80"/>
  <sheetViews>
    <sheetView showGridLines="0" zoomScaleSheetLayoutView="100" workbookViewId="0" topLeftCell="A5">
      <selection activeCell="AM24" sqref="AM24:AO25"/>
    </sheetView>
  </sheetViews>
  <sheetFormatPr defaultColWidth="11.421875" defaultRowHeight="12.75"/>
  <cols>
    <col min="1" max="1" width="4.7109375" style="22" customWidth="1"/>
    <col min="2" max="2" width="19.421875" style="22" customWidth="1"/>
    <col min="3" max="3" width="1.7109375" style="22" customWidth="1"/>
    <col min="4" max="4" width="0.85546875" style="22" customWidth="1"/>
    <col min="5" max="6" width="1.7109375" style="22" customWidth="1"/>
    <col min="7" max="7" width="0.85546875" style="22" customWidth="1"/>
    <col min="8" max="9" width="1.7109375" style="22" customWidth="1"/>
    <col min="10" max="10" width="0.85546875" style="22" customWidth="1"/>
    <col min="11" max="12" width="1.7109375" style="22" customWidth="1"/>
    <col min="13" max="13" width="0.85546875" style="22" customWidth="1"/>
    <col min="14" max="15" width="1.7109375" style="22" customWidth="1"/>
    <col min="16" max="16" width="0.85546875" style="22" customWidth="1"/>
    <col min="17" max="18" width="1.7109375" style="22" customWidth="1"/>
    <col min="19" max="19" width="0.85546875" style="22" customWidth="1"/>
    <col min="20" max="21" width="1.7109375" style="22" customWidth="1"/>
    <col min="22" max="22" width="0.85546875" style="22" customWidth="1"/>
    <col min="23" max="24" width="1.7109375" style="22" customWidth="1"/>
    <col min="25" max="25" width="0.85546875" style="22" customWidth="1"/>
    <col min="26" max="27" width="1.7109375" style="22" customWidth="1"/>
    <col min="28" max="28" width="0.85546875" style="22" customWidth="1"/>
    <col min="29" max="30" width="1.7109375" style="22" customWidth="1"/>
    <col min="31" max="31" width="0.85546875" style="22" customWidth="1"/>
    <col min="32" max="32" width="1.7109375" style="22" customWidth="1"/>
    <col min="33" max="33" width="3.57421875" style="22" customWidth="1"/>
    <col min="34" max="34" width="0.85546875" style="22" customWidth="1"/>
    <col min="35" max="35" width="3.28125" style="22" customWidth="1"/>
    <col min="36" max="36" width="6.00390625" style="22" customWidth="1"/>
    <col min="37" max="37" width="0.85546875" style="22" customWidth="1"/>
    <col min="38" max="38" width="5.00390625" style="22" customWidth="1"/>
    <col min="39" max="39" width="1.7109375" style="22" customWidth="1"/>
    <col min="40" max="40" width="0.85546875" style="22" customWidth="1"/>
    <col min="41" max="41" width="2.57421875" style="22" customWidth="1"/>
    <col min="42" max="16384" width="11.421875" style="22" customWidth="1"/>
  </cols>
  <sheetData>
    <row r="1" spans="2:39" ht="30.75" thickBot="1">
      <c r="B1" s="254" t="s">
        <v>158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6"/>
    </row>
    <row r="5" spans="1:41" ht="21" customHeight="1">
      <c r="A5" s="19"/>
      <c r="B5" s="21" t="s">
        <v>91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 t="s">
        <v>14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8.25" customHeight="1" thickBo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6.5" thickBot="1">
      <c r="A7" s="23" t="s">
        <v>111</v>
      </c>
      <c r="B7" s="24" t="s">
        <v>10</v>
      </c>
      <c r="C7" s="25"/>
      <c r="D7" s="26" t="s">
        <v>114</v>
      </c>
      <c r="E7" s="27"/>
      <c r="F7" s="25"/>
      <c r="G7" s="26" t="s">
        <v>115</v>
      </c>
      <c r="H7" s="27"/>
      <c r="I7" s="25"/>
      <c r="J7" s="26" t="s">
        <v>116</v>
      </c>
      <c r="K7" s="27"/>
      <c r="L7" s="25"/>
      <c r="M7" s="26" t="s">
        <v>117</v>
      </c>
      <c r="N7" s="27"/>
      <c r="O7" s="25"/>
      <c r="P7" s="26" t="s">
        <v>118</v>
      </c>
      <c r="Q7" s="27"/>
      <c r="R7" s="25"/>
      <c r="S7" s="26" t="s">
        <v>119</v>
      </c>
      <c r="T7" s="27"/>
      <c r="U7" s="25"/>
      <c r="V7" s="26" t="s">
        <v>120</v>
      </c>
      <c r="W7" s="27"/>
      <c r="X7" s="25"/>
      <c r="Y7" s="26" t="s">
        <v>121</v>
      </c>
      <c r="Z7" s="27"/>
      <c r="AA7" s="25"/>
      <c r="AB7" s="26" t="s">
        <v>122</v>
      </c>
      <c r="AC7" s="27"/>
      <c r="AD7" s="25"/>
      <c r="AE7" s="26" t="s">
        <v>123</v>
      </c>
      <c r="AF7" s="28"/>
      <c r="AG7" s="250" t="s">
        <v>6</v>
      </c>
      <c r="AH7" s="251"/>
      <c r="AI7" s="252"/>
      <c r="AJ7" s="253" t="s">
        <v>15</v>
      </c>
      <c r="AK7" s="251"/>
      <c r="AL7" s="251"/>
      <c r="AM7" s="259" t="s">
        <v>7</v>
      </c>
      <c r="AN7" s="260"/>
      <c r="AO7" s="261"/>
    </row>
    <row r="8" spans="1:41" ht="13.5" customHeight="1">
      <c r="A8" s="29">
        <v>1</v>
      </c>
      <c r="B8" s="196" t="s">
        <v>51</v>
      </c>
      <c r="C8" s="30"/>
      <c r="D8" s="31"/>
      <c r="E8" s="32"/>
      <c r="F8" s="33">
        <f>$O$62</f>
        <v>4</v>
      </c>
      <c r="G8" s="34" t="s">
        <v>8</v>
      </c>
      <c r="H8" s="35">
        <f>$Q$62</f>
        <v>0</v>
      </c>
      <c r="I8" s="33">
        <f>$AM$52</f>
        <v>0</v>
      </c>
      <c r="J8" s="34" t="s">
        <v>8</v>
      </c>
      <c r="K8" s="35">
        <f>$AO$52</f>
        <v>4</v>
      </c>
      <c r="L8" s="33">
        <f>$O$55</f>
        <v>1</v>
      </c>
      <c r="M8" s="34" t="s">
        <v>8</v>
      </c>
      <c r="N8" s="35">
        <f>$Q$55</f>
        <v>4</v>
      </c>
      <c r="O8" s="33">
        <f>$AM$46</f>
        <v>2</v>
      </c>
      <c r="P8" s="34" t="s">
        <v>8</v>
      </c>
      <c r="Q8" s="35">
        <f>$AO$46</f>
        <v>4</v>
      </c>
      <c r="R8" s="33">
        <f>$O$46</f>
        <v>4</v>
      </c>
      <c r="S8" s="34" t="s">
        <v>8</v>
      </c>
      <c r="T8" s="35">
        <f>$Q$46</f>
        <v>0</v>
      </c>
      <c r="U8" s="33">
        <f>$AM$40</f>
        <v>1</v>
      </c>
      <c r="V8" s="34" t="s">
        <v>8</v>
      </c>
      <c r="W8" s="35">
        <f>$AO$40</f>
        <v>4</v>
      </c>
      <c r="X8" s="33">
        <f>$O$38</f>
        <v>4</v>
      </c>
      <c r="Y8" s="34" t="s">
        <v>8</v>
      </c>
      <c r="Z8" s="35">
        <f>$Q$38</f>
        <v>0</v>
      </c>
      <c r="AA8" s="33">
        <f>$AM$34</f>
        <v>4</v>
      </c>
      <c r="AB8" s="34" t="s">
        <v>8</v>
      </c>
      <c r="AC8" s="35">
        <f>$AO$34</f>
        <v>0</v>
      </c>
      <c r="AD8" s="33" t="str">
        <f>$O$30</f>
        <v> </v>
      </c>
      <c r="AE8" s="34" t="s">
        <v>8</v>
      </c>
      <c r="AF8" s="36" t="str">
        <f>$Q$30</f>
        <v> </v>
      </c>
      <c r="AG8" s="37">
        <f>SUM(AD9,AA9,X9,U9,R9,O9,L9,I9,F9)/2</f>
        <v>4</v>
      </c>
      <c r="AH8" s="34" t="s">
        <v>8</v>
      </c>
      <c r="AI8" s="37">
        <f>SUM(AF9,AC9,Z9,W9,T9,Q9,N9,K9,H9)/2</f>
        <v>4</v>
      </c>
      <c r="AJ8" s="38">
        <f>SUM(AD8,AA8,X8,U8,R8,O8,L8,I8,F8)</f>
        <v>20</v>
      </c>
      <c r="AK8" s="34" t="s">
        <v>8</v>
      </c>
      <c r="AL8" s="37">
        <f>SUM(AF8,AC8,Z8,W8,T8,Q8,N8,K8,H8)</f>
        <v>16</v>
      </c>
      <c r="AM8" s="241">
        <v>5</v>
      </c>
      <c r="AN8" s="262"/>
      <c r="AO8" s="263"/>
    </row>
    <row r="9" spans="1:41" ht="13.5" customHeight="1" thickBot="1">
      <c r="A9" s="41"/>
      <c r="B9" s="197"/>
      <c r="C9" s="42"/>
      <c r="D9" s="43"/>
      <c r="E9" s="44"/>
      <c r="F9" s="17">
        <f>IF(F8&gt;H8,2,0)</f>
        <v>2</v>
      </c>
      <c r="G9" s="45" t="s">
        <v>8</v>
      </c>
      <c r="H9" s="18">
        <f>IF(H8&gt;F8,2,0)</f>
        <v>0</v>
      </c>
      <c r="I9" s="17">
        <f>IF(I8&gt;K8,2,0)</f>
        <v>0</v>
      </c>
      <c r="J9" s="45" t="s">
        <v>8</v>
      </c>
      <c r="K9" s="18">
        <f>IF(K8&gt;I8,2,0)</f>
        <v>2</v>
      </c>
      <c r="L9" s="17">
        <f>IF(L8&gt;N8,2,0)</f>
        <v>0</v>
      </c>
      <c r="M9" s="45" t="s">
        <v>8</v>
      </c>
      <c r="N9" s="18">
        <f>IF(N8&gt;L8,2,0)</f>
        <v>2</v>
      </c>
      <c r="O9" s="17">
        <f>IF(O8&gt;Q8,2,0)</f>
        <v>0</v>
      </c>
      <c r="P9" s="45" t="s">
        <v>8</v>
      </c>
      <c r="Q9" s="18">
        <f>IF(Q8&gt;O8,2,0)</f>
        <v>2</v>
      </c>
      <c r="R9" s="17">
        <f>IF(R8&gt;T8,2,0)</f>
        <v>2</v>
      </c>
      <c r="S9" s="45" t="s">
        <v>8</v>
      </c>
      <c r="T9" s="18">
        <f>IF(T8&gt;R8,2,0)</f>
        <v>0</v>
      </c>
      <c r="U9" s="17">
        <f>IF(U8&gt;W8,2,0)</f>
        <v>0</v>
      </c>
      <c r="V9" s="45" t="s">
        <v>8</v>
      </c>
      <c r="W9" s="18">
        <f>IF(W8&gt;U8,2,0)</f>
        <v>2</v>
      </c>
      <c r="X9" s="17">
        <f>IF(X8&gt;Z8,2,0)</f>
        <v>2</v>
      </c>
      <c r="Y9" s="45" t="s">
        <v>8</v>
      </c>
      <c r="Z9" s="18">
        <f>IF(Z8&gt;X8,2,0)</f>
        <v>0</v>
      </c>
      <c r="AA9" s="17">
        <f>IF(AA8&gt;AC8,2,0)</f>
        <v>2</v>
      </c>
      <c r="AB9" s="45" t="s">
        <v>8</v>
      </c>
      <c r="AC9" s="18">
        <f>IF(AC8&gt;AA8,2,0)</f>
        <v>0</v>
      </c>
      <c r="AD9" s="17">
        <f>IF(AD8&gt;AF8,2,0)</f>
        <v>0</v>
      </c>
      <c r="AE9" s="45" t="s">
        <v>8</v>
      </c>
      <c r="AF9" s="46">
        <f>IF(AF8&gt;AD8,2,0)</f>
        <v>0</v>
      </c>
      <c r="AG9" s="47"/>
      <c r="AH9" s="48"/>
      <c r="AI9" s="48"/>
      <c r="AJ9" s="49"/>
      <c r="AK9" s="48"/>
      <c r="AL9" s="47"/>
      <c r="AM9" s="264"/>
      <c r="AN9" s="265"/>
      <c r="AO9" s="266"/>
    </row>
    <row r="10" spans="1:41" ht="13.5" customHeight="1">
      <c r="A10" s="29">
        <v>2</v>
      </c>
      <c r="B10" s="198" t="s">
        <v>52</v>
      </c>
      <c r="C10" s="33">
        <f>$Q$62</f>
        <v>0</v>
      </c>
      <c r="D10" s="34" t="s">
        <v>8</v>
      </c>
      <c r="E10" s="35">
        <f>$O$62</f>
        <v>4</v>
      </c>
      <c r="F10" s="30"/>
      <c r="G10" s="53"/>
      <c r="H10" s="32"/>
      <c r="I10" s="33">
        <f>$O$54</f>
        <v>0</v>
      </c>
      <c r="J10" s="34" t="s">
        <v>8</v>
      </c>
      <c r="K10" s="35">
        <f>$Q$54</f>
        <v>4</v>
      </c>
      <c r="L10" s="33">
        <f>$AM$45</f>
        <v>0</v>
      </c>
      <c r="M10" s="34" t="s">
        <v>8</v>
      </c>
      <c r="N10" s="35">
        <f>$AO$45</f>
        <v>4</v>
      </c>
      <c r="O10" s="33">
        <f>$O$47</f>
        <v>0</v>
      </c>
      <c r="P10" s="34" t="s">
        <v>8</v>
      </c>
      <c r="Q10" s="35">
        <f>$Q$47</f>
        <v>4</v>
      </c>
      <c r="R10" s="33">
        <f>$AM$39</f>
        <v>2</v>
      </c>
      <c r="S10" s="34" t="s">
        <v>8</v>
      </c>
      <c r="T10" s="35">
        <f>$AO$39</f>
        <v>4</v>
      </c>
      <c r="U10" s="33">
        <f>$O$39</f>
        <v>0</v>
      </c>
      <c r="V10" s="34" t="s">
        <v>8</v>
      </c>
      <c r="W10" s="35">
        <f>$Q$39</f>
        <v>4</v>
      </c>
      <c r="X10" s="33">
        <f>$AM$33</f>
        <v>4</v>
      </c>
      <c r="Y10" s="34" t="s">
        <v>8</v>
      </c>
      <c r="Z10" s="35">
        <f>$AO$33</f>
        <v>2</v>
      </c>
      <c r="AA10" s="33">
        <f>$O$31</f>
        <v>4</v>
      </c>
      <c r="AB10" s="34" t="s">
        <v>8</v>
      </c>
      <c r="AC10" s="35">
        <f>$Q$31</f>
        <v>0</v>
      </c>
      <c r="AD10" s="33" t="str">
        <f>$AM$51</f>
        <v> </v>
      </c>
      <c r="AE10" s="34" t="s">
        <v>8</v>
      </c>
      <c r="AF10" s="36" t="str">
        <f>$AO$51</f>
        <v> </v>
      </c>
      <c r="AG10" s="54">
        <f>SUM(AD11,AA11,X11,U11,R11,O11,L11,I11,C11)/2</f>
        <v>2</v>
      </c>
      <c r="AH10" s="34" t="s">
        <v>8</v>
      </c>
      <c r="AI10" s="55">
        <f>SUM(AF11,AC11,Z11,W11,T11,Q11,N11,K11,E11)/2</f>
        <v>6</v>
      </c>
      <c r="AJ10" s="38">
        <f>SUM(AD10,AA10,X10,U10,R10,O10,L10,I10,C10)</f>
        <v>10</v>
      </c>
      <c r="AK10" s="34" t="s">
        <v>8</v>
      </c>
      <c r="AL10" s="37">
        <f>SUM(AF10,AC10,Z10,W10,T10,Q10,N10,K10,E10)</f>
        <v>26</v>
      </c>
      <c r="AM10" s="241">
        <v>7</v>
      </c>
      <c r="AN10" s="262"/>
      <c r="AO10" s="263"/>
    </row>
    <row r="11" spans="1:41" ht="13.5" customHeight="1" thickBot="1">
      <c r="A11" s="41"/>
      <c r="B11" s="199"/>
      <c r="C11" s="17">
        <f>IF(C10&gt;E10,2,0)</f>
        <v>0</v>
      </c>
      <c r="D11" s="58"/>
      <c r="E11" s="18">
        <f>IF(E10&gt;C10,2,0)</f>
        <v>2</v>
      </c>
      <c r="F11" s="42"/>
      <c r="G11" s="59"/>
      <c r="H11" s="44"/>
      <c r="I11" s="17">
        <f>IF(I10&gt;K10,2,0)</f>
        <v>0</v>
      </c>
      <c r="J11" s="58"/>
      <c r="K11" s="18">
        <f>IF(K10&gt;I10,2,0)</f>
        <v>2</v>
      </c>
      <c r="L11" s="17">
        <f>IF(L10&gt;N10,2,0)</f>
        <v>0</v>
      </c>
      <c r="M11" s="58"/>
      <c r="N11" s="18">
        <f>IF(N10&gt;L10,2,0)</f>
        <v>2</v>
      </c>
      <c r="O11" s="17">
        <f>IF(O10&gt;Q10,2,0)</f>
        <v>0</v>
      </c>
      <c r="P11" s="58"/>
      <c r="Q11" s="18">
        <f>IF(Q10&gt;O10,2,0)</f>
        <v>2</v>
      </c>
      <c r="R11" s="17">
        <f>IF(R10&gt;T10,2,0)</f>
        <v>0</v>
      </c>
      <c r="S11" s="58"/>
      <c r="T11" s="18">
        <f>IF(T10&gt;R10,2,0)</f>
        <v>2</v>
      </c>
      <c r="U11" s="17">
        <f>IF(U10&gt;W10,2,0)</f>
        <v>0</v>
      </c>
      <c r="V11" s="58"/>
      <c r="W11" s="18">
        <f>IF(W10&gt;U10,2,0)</f>
        <v>2</v>
      </c>
      <c r="X11" s="17">
        <f>IF(X10&gt;Z10,2,0)</f>
        <v>2</v>
      </c>
      <c r="Y11" s="58"/>
      <c r="Z11" s="18">
        <f>IF(Z10&gt;X10,2,0)</f>
        <v>0</v>
      </c>
      <c r="AA11" s="17">
        <f>IF(AA10&gt;AC10,2,0)</f>
        <v>2</v>
      </c>
      <c r="AB11" s="58"/>
      <c r="AC11" s="18">
        <f>IF(AC10&gt;AA10,2,0)</f>
        <v>0</v>
      </c>
      <c r="AD11" s="17">
        <f>IF(AD10&gt;AF10,2,0)</f>
        <v>0</v>
      </c>
      <c r="AE11" s="58"/>
      <c r="AF11" s="18">
        <f>IF(AF10&gt;AD10,2,0)</f>
        <v>0</v>
      </c>
      <c r="AG11" s="60"/>
      <c r="AH11" s="48"/>
      <c r="AI11" s="61"/>
      <c r="AJ11" s="62"/>
      <c r="AK11" s="48"/>
      <c r="AL11" s="47"/>
      <c r="AM11" s="264"/>
      <c r="AN11" s="265"/>
      <c r="AO11" s="266"/>
    </row>
    <row r="12" spans="1:41" ht="13.5" customHeight="1">
      <c r="A12" s="29">
        <v>3</v>
      </c>
      <c r="B12" s="198" t="s">
        <v>33</v>
      </c>
      <c r="C12" s="33">
        <f>$AO$52</f>
        <v>4</v>
      </c>
      <c r="D12" s="34" t="s">
        <v>8</v>
      </c>
      <c r="E12" s="35">
        <f>$AM$52</f>
        <v>0</v>
      </c>
      <c r="F12" s="33">
        <f>$Q$54</f>
        <v>4</v>
      </c>
      <c r="G12" s="34" t="s">
        <v>8</v>
      </c>
      <c r="H12" s="35">
        <f>$O$54</f>
        <v>0</v>
      </c>
      <c r="I12" s="30"/>
      <c r="J12" s="53"/>
      <c r="K12" s="32"/>
      <c r="L12" s="33">
        <f>$O$48</f>
        <v>4</v>
      </c>
      <c r="M12" s="34" t="s">
        <v>8</v>
      </c>
      <c r="N12" s="35">
        <f>$Q$48</f>
        <v>3</v>
      </c>
      <c r="O12" s="33">
        <f>$AM$38</f>
        <v>1</v>
      </c>
      <c r="P12" s="34" t="s">
        <v>8</v>
      </c>
      <c r="Q12" s="35">
        <f>$AO$38</f>
        <v>4</v>
      </c>
      <c r="R12" s="33">
        <f>$O$40</f>
        <v>4</v>
      </c>
      <c r="S12" s="34" t="s">
        <v>8</v>
      </c>
      <c r="T12" s="35">
        <f>$Q$40</f>
        <v>0</v>
      </c>
      <c r="U12" s="33">
        <f>$AM$32</f>
        <v>1</v>
      </c>
      <c r="V12" s="34" t="s">
        <v>8</v>
      </c>
      <c r="W12" s="35">
        <f>$AO$32</f>
        <v>4</v>
      </c>
      <c r="X12" s="33">
        <f>$O$32</f>
        <v>4</v>
      </c>
      <c r="Y12" s="34" t="s">
        <v>8</v>
      </c>
      <c r="Z12" s="35">
        <f>$Q$32</f>
        <v>0</v>
      </c>
      <c r="AA12" s="33">
        <f>$O$61</f>
        <v>4</v>
      </c>
      <c r="AB12" s="34" t="s">
        <v>8</v>
      </c>
      <c r="AC12" s="35">
        <f>$Q$61</f>
        <v>0</v>
      </c>
      <c r="AD12" s="33" t="str">
        <f>$AM$44</f>
        <v> </v>
      </c>
      <c r="AE12" s="34" t="s">
        <v>8</v>
      </c>
      <c r="AF12" s="35" t="str">
        <f>$AO$44</f>
        <v> </v>
      </c>
      <c r="AG12" s="54">
        <f>SUM(AD13,AA13,X13,U13,R13,O13,L13,F13,C13)/2</f>
        <v>6</v>
      </c>
      <c r="AH12" s="34" t="s">
        <v>8</v>
      </c>
      <c r="AI12" s="55">
        <f>SUM(AF13,AC13,Z13,W13,T13,Q13,N13,H13,E13)/2</f>
        <v>2</v>
      </c>
      <c r="AJ12" s="38">
        <f>SUM(AD12,AA12,X12,U12,R12,O12,L12,F12,C12)</f>
        <v>26</v>
      </c>
      <c r="AK12" s="34" t="s">
        <v>8</v>
      </c>
      <c r="AL12" s="37">
        <f>SUM(AF12,AC12,Z12,W12,T12,Q12,N12,H12,E12)</f>
        <v>11</v>
      </c>
      <c r="AM12" s="241">
        <v>3</v>
      </c>
      <c r="AN12" s="262"/>
      <c r="AO12" s="263"/>
    </row>
    <row r="13" spans="1:41" ht="13.5" customHeight="1" thickBot="1">
      <c r="A13" s="41"/>
      <c r="B13" s="199" t="s">
        <v>14</v>
      </c>
      <c r="C13" s="17">
        <f>IF(C12&gt;E12,2,0)</f>
        <v>2</v>
      </c>
      <c r="D13" s="58"/>
      <c r="E13" s="18">
        <f>IF(E12&gt;C12,2,0)</f>
        <v>0</v>
      </c>
      <c r="F13" s="17">
        <f>IF(F12&gt;H12,2,0)</f>
        <v>2</v>
      </c>
      <c r="G13" s="58"/>
      <c r="H13" s="18">
        <f>IF(H12&gt;F12,2,0)</f>
        <v>0</v>
      </c>
      <c r="I13" s="42"/>
      <c r="J13" s="59"/>
      <c r="K13" s="44"/>
      <c r="L13" s="17">
        <f>IF(L12&gt;N12,2,0)</f>
        <v>2</v>
      </c>
      <c r="M13" s="58"/>
      <c r="N13" s="18">
        <f>IF(N12&gt;L12,2,0)</f>
        <v>0</v>
      </c>
      <c r="O13" s="17">
        <f>IF(O12&gt;Q12,2,0)</f>
        <v>0</v>
      </c>
      <c r="P13" s="58"/>
      <c r="Q13" s="18">
        <f>IF(Q12&gt;O12,2,0)</f>
        <v>2</v>
      </c>
      <c r="R13" s="17">
        <f>IF(R12&gt;T12,2,0)</f>
        <v>2</v>
      </c>
      <c r="S13" s="58"/>
      <c r="T13" s="18">
        <f>IF(T12&gt;R12,2,0)</f>
        <v>0</v>
      </c>
      <c r="U13" s="17">
        <f>IF(U12&gt;W12,2,0)</f>
        <v>0</v>
      </c>
      <c r="V13" s="58"/>
      <c r="W13" s="18">
        <f>IF(W12&gt;U12,2,0)</f>
        <v>2</v>
      </c>
      <c r="X13" s="17">
        <f>IF(X12&gt;Z12,2,0)</f>
        <v>2</v>
      </c>
      <c r="Y13" s="58"/>
      <c r="Z13" s="18">
        <f>IF(Z12&gt;X12,2,0)</f>
        <v>0</v>
      </c>
      <c r="AA13" s="17">
        <f>IF(AA12&gt;AC12,2,0)</f>
        <v>2</v>
      </c>
      <c r="AB13" s="58"/>
      <c r="AC13" s="18">
        <f>IF(AC12&gt;AA12,2,0)</f>
        <v>0</v>
      </c>
      <c r="AD13" s="17">
        <f>IF(AD12&gt;AF12,2,0)</f>
        <v>0</v>
      </c>
      <c r="AE13" s="58"/>
      <c r="AF13" s="18">
        <f>IF(AF12&gt;AD12,2,0)</f>
        <v>0</v>
      </c>
      <c r="AG13" s="60"/>
      <c r="AH13" s="48"/>
      <c r="AI13" s="61"/>
      <c r="AJ13" s="62"/>
      <c r="AK13" s="48"/>
      <c r="AL13" s="63"/>
      <c r="AM13" s="264"/>
      <c r="AN13" s="265"/>
      <c r="AO13" s="266"/>
    </row>
    <row r="14" spans="1:41" ht="13.5" customHeight="1">
      <c r="A14" s="29">
        <v>4</v>
      </c>
      <c r="B14" s="198" t="s">
        <v>34</v>
      </c>
      <c r="C14" s="33">
        <f>$Q$55</f>
        <v>4</v>
      </c>
      <c r="D14" s="34" t="s">
        <v>8</v>
      </c>
      <c r="E14" s="35">
        <f>$O$55</f>
        <v>1</v>
      </c>
      <c r="F14" s="33">
        <f>$AO$45</f>
        <v>4</v>
      </c>
      <c r="G14" s="34" t="s">
        <v>8</v>
      </c>
      <c r="H14" s="35">
        <f>$AM$45</f>
        <v>0</v>
      </c>
      <c r="I14" s="33">
        <f>$Q$48</f>
        <v>3</v>
      </c>
      <c r="J14" s="34" t="s">
        <v>8</v>
      </c>
      <c r="K14" s="35">
        <f>$O$48</f>
        <v>4</v>
      </c>
      <c r="L14" s="30"/>
      <c r="M14" s="53"/>
      <c r="N14" s="32"/>
      <c r="O14" s="33">
        <f>$O$41</f>
        <v>0</v>
      </c>
      <c r="P14" s="34" t="s">
        <v>8</v>
      </c>
      <c r="Q14" s="35">
        <f>$Q$41</f>
        <v>4</v>
      </c>
      <c r="R14" s="33">
        <f>$AM$31</f>
        <v>4</v>
      </c>
      <c r="S14" s="34" t="s">
        <v>8</v>
      </c>
      <c r="T14" s="35">
        <f>$AO$31</f>
        <v>1</v>
      </c>
      <c r="U14" s="33">
        <f>$O$33</f>
        <v>1</v>
      </c>
      <c r="V14" s="34" t="s">
        <v>8</v>
      </c>
      <c r="W14" s="35">
        <f>$Q$33</f>
        <v>4</v>
      </c>
      <c r="X14" s="33">
        <f>$O$60</f>
        <v>4</v>
      </c>
      <c r="Y14" s="34" t="s">
        <v>8</v>
      </c>
      <c r="Z14" s="35">
        <f>$Q$60</f>
        <v>1</v>
      </c>
      <c r="AA14" s="33">
        <f>$AM$53</f>
        <v>4</v>
      </c>
      <c r="AB14" s="34" t="s">
        <v>8</v>
      </c>
      <c r="AC14" s="35">
        <f>$AO$53</f>
        <v>1</v>
      </c>
      <c r="AD14" s="33" t="str">
        <f>$AM$37</f>
        <v> </v>
      </c>
      <c r="AE14" s="34" t="s">
        <v>8</v>
      </c>
      <c r="AF14" s="35" t="str">
        <f>$AO$37</f>
        <v> </v>
      </c>
      <c r="AG14" s="54">
        <f>SUM(AD15,AA15,X15,U15,R15,O15,I15,F15,C15)/2</f>
        <v>5</v>
      </c>
      <c r="AH14" s="34" t="s">
        <v>8</v>
      </c>
      <c r="AI14" s="55">
        <f>SUM(AF15,AC15,Z15,W15,T15,Q15,K15,H15,E15)/2</f>
        <v>3</v>
      </c>
      <c r="AJ14" s="38">
        <f>SUM(AD14,AA14,X14,U14,R14,O14,I14,F14,C14)</f>
        <v>24</v>
      </c>
      <c r="AK14" s="34" t="s">
        <v>8</v>
      </c>
      <c r="AL14" s="37">
        <f>SUM(AF14,AC14,Z14,W14,T14,Q14,K14,H14,E14)</f>
        <v>16</v>
      </c>
      <c r="AM14" s="241">
        <v>4</v>
      </c>
      <c r="AN14" s="262"/>
      <c r="AO14" s="263"/>
    </row>
    <row r="15" spans="1:41" ht="13.5" customHeight="1" thickBot="1">
      <c r="A15" s="41"/>
      <c r="B15" s="199" t="s">
        <v>14</v>
      </c>
      <c r="C15" s="17">
        <f>IF(C14&gt;E14,2,0)</f>
        <v>2</v>
      </c>
      <c r="D15" s="58"/>
      <c r="E15" s="18">
        <f>IF(E14&gt;C14,2,0)</f>
        <v>0</v>
      </c>
      <c r="F15" s="17">
        <f>IF(F14&gt;H14,2,0)</f>
        <v>2</v>
      </c>
      <c r="G15" s="58"/>
      <c r="H15" s="18">
        <f>IF(H14&gt;F14,2,0)</f>
        <v>0</v>
      </c>
      <c r="I15" s="17">
        <f>IF(I14&gt;K14,2,0)</f>
        <v>0</v>
      </c>
      <c r="J15" s="58"/>
      <c r="K15" s="18">
        <f>IF(K14&gt;I14,2,0)</f>
        <v>2</v>
      </c>
      <c r="L15" s="42"/>
      <c r="M15" s="59"/>
      <c r="N15" s="44"/>
      <c r="O15" s="17">
        <f>IF(O14&gt;Q14,2,0)</f>
        <v>0</v>
      </c>
      <c r="P15" s="58"/>
      <c r="Q15" s="18">
        <f>IF(Q14&gt;O14,2,0)</f>
        <v>2</v>
      </c>
      <c r="R15" s="17">
        <f>IF(R14&gt;T14,2,0)</f>
        <v>2</v>
      </c>
      <c r="S15" s="58"/>
      <c r="T15" s="18">
        <f>IF(T14&gt;R14,2,0)</f>
        <v>0</v>
      </c>
      <c r="U15" s="17">
        <f>IF(U14&gt;W14,2,0)</f>
        <v>0</v>
      </c>
      <c r="V15" s="58"/>
      <c r="W15" s="18">
        <f>IF(W14&gt;U14,2,0)</f>
        <v>2</v>
      </c>
      <c r="X15" s="17">
        <f>IF(X14&gt;Z14,2,0)</f>
        <v>2</v>
      </c>
      <c r="Y15" s="58"/>
      <c r="Z15" s="18">
        <f>IF(Z14&gt;X14,2,0)</f>
        <v>0</v>
      </c>
      <c r="AA15" s="17">
        <f>IF(AA14&gt;AC14,2,0)</f>
        <v>2</v>
      </c>
      <c r="AB15" s="58"/>
      <c r="AC15" s="18">
        <f>IF(AC14&gt;AA14,2,0)</f>
        <v>0</v>
      </c>
      <c r="AD15" s="17">
        <f>IF(AD14&gt;AF14,2,0)</f>
        <v>0</v>
      </c>
      <c r="AE15" s="58"/>
      <c r="AF15" s="18">
        <f>IF(AF14&gt;AD14,2,0)</f>
        <v>0</v>
      </c>
      <c r="AG15" s="60"/>
      <c r="AH15" s="48"/>
      <c r="AI15" s="61"/>
      <c r="AJ15" s="62"/>
      <c r="AK15" s="48"/>
      <c r="AL15" s="63"/>
      <c r="AM15" s="264"/>
      <c r="AN15" s="265"/>
      <c r="AO15" s="266"/>
    </row>
    <row r="16" spans="1:41" ht="13.5" customHeight="1">
      <c r="A16" s="29">
        <v>5</v>
      </c>
      <c r="B16" s="198" t="s">
        <v>20</v>
      </c>
      <c r="C16" s="33">
        <f>$AO$46</f>
        <v>4</v>
      </c>
      <c r="D16" s="34" t="s">
        <v>8</v>
      </c>
      <c r="E16" s="35">
        <f>$AM$46</f>
        <v>2</v>
      </c>
      <c r="F16" s="33">
        <f>$Q$47</f>
        <v>4</v>
      </c>
      <c r="G16" s="34" t="s">
        <v>8</v>
      </c>
      <c r="H16" s="35">
        <f>$O$47</f>
        <v>0</v>
      </c>
      <c r="I16" s="33">
        <f>$AO$38</f>
        <v>4</v>
      </c>
      <c r="J16" s="34" t="s">
        <v>8</v>
      </c>
      <c r="K16" s="35">
        <f>$AM$38</f>
        <v>1</v>
      </c>
      <c r="L16" s="33">
        <f>$Q$41</f>
        <v>4</v>
      </c>
      <c r="M16" s="34" t="s">
        <v>8</v>
      </c>
      <c r="N16" s="35">
        <f>$O$41</f>
        <v>0</v>
      </c>
      <c r="O16" s="30"/>
      <c r="P16" s="53"/>
      <c r="Q16" s="32"/>
      <c r="R16" s="33">
        <f>$O$34</f>
        <v>4</v>
      </c>
      <c r="S16" s="34" t="s">
        <v>8</v>
      </c>
      <c r="T16" s="35">
        <f>$Q$34</f>
        <v>0</v>
      </c>
      <c r="U16" s="33">
        <f>$O$59</f>
        <v>4</v>
      </c>
      <c r="V16" s="34" t="s">
        <v>8</v>
      </c>
      <c r="W16" s="35">
        <f>$Q$59</f>
        <v>0</v>
      </c>
      <c r="X16" s="33">
        <f>$AM$54</f>
        <v>4</v>
      </c>
      <c r="Y16" s="34" t="s">
        <v>8</v>
      </c>
      <c r="Z16" s="35">
        <f>$AO$54</f>
        <v>0</v>
      </c>
      <c r="AA16" s="33">
        <f>$O$53</f>
        <v>4</v>
      </c>
      <c r="AB16" s="34" t="s">
        <v>8</v>
      </c>
      <c r="AC16" s="35">
        <f>$Q$53</f>
        <v>0</v>
      </c>
      <c r="AD16" s="33" t="str">
        <f>$AM$30</f>
        <v> </v>
      </c>
      <c r="AE16" s="34" t="s">
        <v>8</v>
      </c>
      <c r="AF16" s="35" t="str">
        <f>$AO$30</f>
        <v> </v>
      </c>
      <c r="AG16" s="54">
        <f>SUM(AD17,AA17,X17,U17,R17,L17,I17,F17,C17)/2</f>
        <v>8</v>
      </c>
      <c r="AH16" s="34" t="s">
        <v>8</v>
      </c>
      <c r="AI16" s="55">
        <f>SUM(AF17,AC17,Z17,W17,T17,N17,K17,H17,E17)/2</f>
        <v>0</v>
      </c>
      <c r="AJ16" s="38">
        <f>SUM(AD16,AA16,X16,U16,R16,L16,I16,F16,C16)</f>
        <v>32</v>
      </c>
      <c r="AK16" s="34" t="s">
        <v>8</v>
      </c>
      <c r="AL16" s="37">
        <f>SUM(AF16,AC16,Z16,W16,T16,N16,K16,H16,E16)</f>
        <v>3</v>
      </c>
      <c r="AM16" s="241">
        <v>1</v>
      </c>
      <c r="AN16" s="262"/>
      <c r="AO16" s="263"/>
    </row>
    <row r="17" spans="1:41" ht="13.5" customHeight="1" thickBot="1">
      <c r="A17" s="41"/>
      <c r="B17" s="199"/>
      <c r="C17" s="17">
        <f>IF(C16&gt;E16,2,0)</f>
        <v>2</v>
      </c>
      <c r="D17" s="58"/>
      <c r="E17" s="18">
        <f>IF(E16&gt;C16,2,0)</f>
        <v>0</v>
      </c>
      <c r="F17" s="17">
        <f>IF(F16&gt;H16,2,0)</f>
        <v>2</v>
      </c>
      <c r="G17" s="58"/>
      <c r="H17" s="18">
        <f>IF(H16&gt;F16,2,0)</f>
        <v>0</v>
      </c>
      <c r="I17" s="17">
        <f>IF(I16&gt;K16,2,0)</f>
        <v>2</v>
      </c>
      <c r="J17" s="58"/>
      <c r="K17" s="18">
        <f>IF(K16&gt;I16,2,0)</f>
        <v>0</v>
      </c>
      <c r="L17" s="17">
        <f>IF(L16&gt;N16,2,0)</f>
        <v>2</v>
      </c>
      <c r="M17" s="58"/>
      <c r="N17" s="18">
        <f>IF(N16&gt;L16,2,0)</f>
        <v>0</v>
      </c>
      <c r="O17" s="42"/>
      <c r="P17" s="59"/>
      <c r="Q17" s="44"/>
      <c r="R17" s="17">
        <f>IF(R16&gt;T16,2,0)</f>
        <v>2</v>
      </c>
      <c r="S17" s="58"/>
      <c r="T17" s="18">
        <f>IF(T16&gt;R16,2,0)</f>
        <v>0</v>
      </c>
      <c r="U17" s="17">
        <f>IF(U16&gt;W16,2,0)</f>
        <v>2</v>
      </c>
      <c r="V17" s="58"/>
      <c r="W17" s="18">
        <f>IF(W16&gt;U16,2,0)</f>
        <v>0</v>
      </c>
      <c r="X17" s="17">
        <f>IF(X16&gt;Z16,2,0)</f>
        <v>2</v>
      </c>
      <c r="Y17" s="58"/>
      <c r="Z17" s="18">
        <f>IF(Z16&gt;X16,2,0)</f>
        <v>0</v>
      </c>
      <c r="AA17" s="17">
        <f>IF(AA16&gt;AC16,2,0)</f>
        <v>2</v>
      </c>
      <c r="AB17" s="58"/>
      <c r="AC17" s="18">
        <f>IF(AC16&gt;AA16,2,0)</f>
        <v>0</v>
      </c>
      <c r="AD17" s="17">
        <f>IF(AD16&gt;AF16,2,0)</f>
        <v>0</v>
      </c>
      <c r="AE17" s="58"/>
      <c r="AF17" s="18">
        <f>IF(AF16&gt;AD16,2,0)</f>
        <v>0</v>
      </c>
      <c r="AG17" s="60"/>
      <c r="AH17" s="48"/>
      <c r="AI17" s="64"/>
      <c r="AJ17" s="62"/>
      <c r="AK17" s="48"/>
      <c r="AL17" s="63"/>
      <c r="AM17" s="264"/>
      <c r="AN17" s="265"/>
      <c r="AO17" s="266"/>
    </row>
    <row r="18" spans="1:41" ht="13.5" customHeight="1">
      <c r="A18" s="29">
        <v>6</v>
      </c>
      <c r="B18" s="198" t="s">
        <v>21</v>
      </c>
      <c r="C18" s="33">
        <f>$Q$46</f>
        <v>0</v>
      </c>
      <c r="D18" s="34" t="s">
        <v>8</v>
      </c>
      <c r="E18" s="35">
        <f>$O$46</f>
        <v>4</v>
      </c>
      <c r="F18" s="33">
        <f>$AO$39</f>
        <v>4</v>
      </c>
      <c r="G18" s="34" t="s">
        <v>8</v>
      </c>
      <c r="H18" s="35">
        <f>$AM$39</f>
        <v>2</v>
      </c>
      <c r="I18" s="33">
        <f>$Q$40</f>
        <v>0</v>
      </c>
      <c r="J18" s="34" t="s">
        <v>8</v>
      </c>
      <c r="K18" s="35">
        <f>$O$40</f>
        <v>4</v>
      </c>
      <c r="L18" s="33">
        <f>$AO$31</f>
        <v>1</v>
      </c>
      <c r="M18" s="34" t="s">
        <v>8</v>
      </c>
      <c r="N18" s="35">
        <f>$AM$31</f>
        <v>4</v>
      </c>
      <c r="O18" s="33">
        <f>$Q$34</f>
        <v>0</v>
      </c>
      <c r="P18" s="34" t="s">
        <v>8</v>
      </c>
      <c r="Q18" s="35">
        <f>$O$34</f>
        <v>4</v>
      </c>
      <c r="R18" s="30"/>
      <c r="S18" s="53"/>
      <c r="T18" s="32"/>
      <c r="U18" s="33">
        <f>$AM$55</f>
        <v>0</v>
      </c>
      <c r="V18" s="34" t="s">
        <v>8</v>
      </c>
      <c r="W18" s="35">
        <f>$AO$55</f>
        <v>4</v>
      </c>
      <c r="X18" s="33">
        <f>$O$52</f>
        <v>4</v>
      </c>
      <c r="Y18" s="34" t="s">
        <v>8</v>
      </c>
      <c r="Z18" s="35">
        <f>$Q$52</f>
        <v>1</v>
      </c>
      <c r="AA18" s="33">
        <f>$AM$47</f>
        <v>4</v>
      </c>
      <c r="AB18" s="34" t="s">
        <v>8</v>
      </c>
      <c r="AC18" s="35">
        <f>$AO$47</f>
        <v>2</v>
      </c>
      <c r="AD18" s="33" t="str">
        <f>$O$58</f>
        <v> </v>
      </c>
      <c r="AE18" s="34" t="s">
        <v>8</v>
      </c>
      <c r="AF18" s="35" t="str">
        <f>$Q$58</f>
        <v> </v>
      </c>
      <c r="AG18" s="54">
        <f>SUM(AD19,AA19,X19,U19,O19,L19,I19,F19,C19)/2</f>
        <v>3</v>
      </c>
      <c r="AH18" s="34" t="s">
        <v>8</v>
      </c>
      <c r="AI18" s="55">
        <f>SUM(AF19,AC19,Z19,W19,Q19,N19,K19,H19,E19)/2</f>
        <v>5</v>
      </c>
      <c r="AJ18" s="38">
        <f>SUM(AD18,AA18,X18,U18,O18,L18,I18,F18,C18)</f>
        <v>13</v>
      </c>
      <c r="AK18" s="34" t="s">
        <v>8</v>
      </c>
      <c r="AL18" s="37">
        <f>SUM(AF18,AC18,Z18,W18,Q18,N18,K18,H18,E18)</f>
        <v>25</v>
      </c>
      <c r="AM18" s="241">
        <v>6</v>
      </c>
      <c r="AN18" s="262"/>
      <c r="AO18" s="263"/>
    </row>
    <row r="19" spans="1:41" ht="13.5" customHeight="1" thickBot="1">
      <c r="A19" s="41"/>
      <c r="B19" s="200"/>
      <c r="C19" s="17">
        <f>IF(C18&gt;E18,2,0)</f>
        <v>0</v>
      </c>
      <c r="D19" s="58"/>
      <c r="E19" s="18">
        <f>IF(E18&gt;C18,2,0)</f>
        <v>2</v>
      </c>
      <c r="F19" s="17">
        <f>IF(F18&gt;H18,2,0)</f>
        <v>2</v>
      </c>
      <c r="G19" s="58"/>
      <c r="H19" s="18">
        <f>IF(H18&gt;F18,2,0)</f>
        <v>0</v>
      </c>
      <c r="I19" s="17">
        <f>IF(I18&gt;K18,2,0)</f>
        <v>0</v>
      </c>
      <c r="J19" s="58"/>
      <c r="K19" s="18">
        <f>IF(K18&gt;I18,2,0)</f>
        <v>2</v>
      </c>
      <c r="L19" s="17">
        <f>IF(L18&gt;N18,2,0)</f>
        <v>0</v>
      </c>
      <c r="M19" s="58"/>
      <c r="N19" s="18">
        <f>IF(N18&gt;L18,2,0)</f>
        <v>2</v>
      </c>
      <c r="O19" s="17">
        <f>IF(O18&gt;Q18,2,0)</f>
        <v>0</v>
      </c>
      <c r="P19" s="58"/>
      <c r="Q19" s="18">
        <f>IF(Q18&gt;O18,2,0)</f>
        <v>2</v>
      </c>
      <c r="R19" s="42"/>
      <c r="S19" s="59"/>
      <c r="T19" s="44"/>
      <c r="U19" s="17">
        <f>IF(U18&gt;W18,2,0)</f>
        <v>0</v>
      </c>
      <c r="V19" s="58"/>
      <c r="W19" s="18">
        <f>IF(W18&gt;U18,2,0)</f>
        <v>2</v>
      </c>
      <c r="X19" s="17">
        <f>IF(X18&gt;Z18,2,0)</f>
        <v>2</v>
      </c>
      <c r="Y19" s="58"/>
      <c r="Z19" s="18">
        <f>IF(Z18&gt;X18,2,0)</f>
        <v>0</v>
      </c>
      <c r="AA19" s="17">
        <f>IF(AA18&gt;AC18,2,0)</f>
        <v>2</v>
      </c>
      <c r="AB19" s="58"/>
      <c r="AC19" s="18">
        <f>IF(AC18&gt;AA18,2,0)</f>
        <v>0</v>
      </c>
      <c r="AD19" s="17">
        <f>IF(AD18&gt;AF18,2,0)</f>
        <v>0</v>
      </c>
      <c r="AE19" s="58"/>
      <c r="AF19" s="18">
        <f>IF(AF18&gt;AD18,2,0)</f>
        <v>0</v>
      </c>
      <c r="AG19" s="60"/>
      <c r="AH19" s="48"/>
      <c r="AI19" s="64"/>
      <c r="AJ19" s="62"/>
      <c r="AK19" s="48"/>
      <c r="AL19" s="63"/>
      <c r="AM19" s="264"/>
      <c r="AN19" s="265"/>
      <c r="AO19" s="266"/>
    </row>
    <row r="20" spans="1:41" ht="13.5" customHeight="1">
      <c r="A20" s="29">
        <v>7</v>
      </c>
      <c r="B20" s="198" t="s">
        <v>45</v>
      </c>
      <c r="C20" s="33">
        <f>$AO$40</f>
        <v>4</v>
      </c>
      <c r="D20" s="34" t="s">
        <v>8</v>
      </c>
      <c r="E20" s="35">
        <f>$AM$40</f>
        <v>1</v>
      </c>
      <c r="F20" s="33">
        <f>$Q$39</f>
        <v>4</v>
      </c>
      <c r="G20" s="34" t="s">
        <v>8</v>
      </c>
      <c r="H20" s="35">
        <f>$O$39</f>
        <v>0</v>
      </c>
      <c r="I20" s="33">
        <f>$AO$32</f>
        <v>4</v>
      </c>
      <c r="J20" s="34" t="s">
        <v>8</v>
      </c>
      <c r="K20" s="35">
        <f>$AM$32</f>
        <v>1</v>
      </c>
      <c r="L20" s="33">
        <f>$Q$33</f>
        <v>4</v>
      </c>
      <c r="M20" s="34" t="s">
        <v>8</v>
      </c>
      <c r="N20" s="35">
        <f>$O$33</f>
        <v>1</v>
      </c>
      <c r="O20" s="33">
        <f>$Q$59</f>
        <v>0</v>
      </c>
      <c r="P20" s="34" t="s">
        <v>8</v>
      </c>
      <c r="Q20" s="35">
        <f>$O$59</f>
        <v>4</v>
      </c>
      <c r="R20" s="33">
        <f>$AO$55</f>
        <v>4</v>
      </c>
      <c r="S20" s="34" t="s">
        <v>8</v>
      </c>
      <c r="T20" s="35">
        <f>$AM$55</f>
        <v>0</v>
      </c>
      <c r="U20" s="30"/>
      <c r="V20" s="53"/>
      <c r="W20" s="32"/>
      <c r="X20" s="33">
        <f>$AM$48</f>
        <v>4</v>
      </c>
      <c r="Y20" s="34" t="s">
        <v>8</v>
      </c>
      <c r="Z20" s="35">
        <f>$AO$48</f>
        <v>0</v>
      </c>
      <c r="AA20" s="33">
        <f>$O$45</f>
        <v>4</v>
      </c>
      <c r="AB20" s="34" t="s">
        <v>8</v>
      </c>
      <c r="AC20" s="35">
        <f>$Q$45</f>
        <v>0</v>
      </c>
      <c r="AD20" s="33" t="str">
        <f>$O$51</f>
        <v> </v>
      </c>
      <c r="AE20" s="34" t="s">
        <v>8</v>
      </c>
      <c r="AF20" s="35" t="str">
        <f>$Q$51</f>
        <v> </v>
      </c>
      <c r="AG20" s="54">
        <f>SUM(AD21,AA21,X21,R21,O21,L21,I21,F21,C21)/2</f>
        <v>7</v>
      </c>
      <c r="AH20" s="34" t="s">
        <v>8</v>
      </c>
      <c r="AI20" s="55">
        <f>SUM(AF21,AC21,Z21,T21,Q21,N21,K21,H21,E21)/2</f>
        <v>1</v>
      </c>
      <c r="AJ20" s="38">
        <f>SUM(AD20,AA20,X20,R20,O20,L20,I20,F20,C20)</f>
        <v>28</v>
      </c>
      <c r="AK20" s="34" t="s">
        <v>8</v>
      </c>
      <c r="AL20" s="37">
        <f>SUM(AF20,AC20,Z20,T20,Q20,N20,K20,H20,E20)</f>
        <v>7</v>
      </c>
      <c r="AM20" s="241">
        <v>2</v>
      </c>
      <c r="AN20" s="262"/>
      <c r="AO20" s="263"/>
    </row>
    <row r="21" spans="1:41" ht="13.5" customHeight="1" thickBot="1">
      <c r="A21" s="41"/>
      <c r="B21" s="199" t="s">
        <v>14</v>
      </c>
      <c r="C21" s="17">
        <f>IF(C20&gt;E20,2,0)</f>
        <v>2</v>
      </c>
      <c r="D21" s="58"/>
      <c r="E21" s="18">
        <f>IF(E20&gt;C20,2,0)</f>
        <v>0</v>
      </c>
      <c r="F21" s="17">
        <f>IF(F20&gt;H20,2,0)</f>
        <v>2</v>
      </c>
      <c r="G21" s="58"/>
      <c r="H21" s="18">
        <f>IF(H20&gt;F20,2,0)</f>
        <v>0</v>
      </c>
      <c r="I21" s="17">
        <f>IF(I20&gt;K20,2,0)</f>
        <v>2</v>
      </c>
      <c r="J21" s="58"/>
      <c r="K21" s="18">
        <f>IF(K20&gt;I20,2,0)</f>
        <v>0</v>
      </c>
      <c r="L21" s="17">
        <f>IF(L20&gt;N20,2,0)</f>
        <v>2</v>
      </c>
      <c r="M21" s="58"/>
      <c r="N21" s="18">
        <f>IF(N20&gt;L20,2,0)</f>
        <v>0</v>
      </c>
      <c r="O21" s="17">
        <f>IF(O20&gt;Q20,2,0)</f>
        <v>0</v>
      </c>
      <c r="P21" s="58"/>
      <c r="Q21" s="18">
        <f>IF(Q20&gt;O20,2,0)</f>
        <v>2</v>
      </c>
      <c r="R21" s="17">
        <f>IF(R20&gt;T20,2,0)</f>
        <v>2</v>
      </c>
      <c r="S21" s="58"/>
      <c r="T21" s="18">
        <f>IF(T20&gt;R20,2,0)</f>
        <v>0</v>
      </c>
      <c r="U21" s="42"/>
      <c r="V21" s="59"/>
      <c r="W21" s="44"/>
      <c r="X21" s="17">
        <f>IF(X20&gt;Z20,2,0)</f>
        <v>2</v>
      </c>
      <c r="Y21" s="58"/>
      <c r="Z21" s="18">
        <f>IF(Z20&gt;X20,2,0)</f>
        <v>0</v>
      </c>
      <c r="AA21" s="17">
        <f>IF(AA20&gt;AC20,2,0)</f>
        <v>2</v>
      </c>
      <c r="AB21" s="58"/>
      <c r="AC21" s="18">
        <f>IF(AC20&gt;AA20,2,0)</f>
        <v>0</v>
      </c>
      <c r="AD21" s="17">
        <f>IF(AD20&gt;AF20,2,0)</f>
        <v>0</v>
      </c>
      <c r="AE21" s="58"/>
      <c r="AF21" s="18">
        <f>IF(AF20&gt;AD20,2,0)</f>
        <v>0</v>
      </c>
      <c r="AG21" s="60"/>
      <c r="AH21" s="48"/>
      <c r="AI21" s="61"/>
      <c r="AJ21" s="62"/>
      <c r="AK21" s="48"/>
      <c r="AL21" s="63"/>
      <c r="AM21" s="264"/>
      <c r="AN21" s="265"/>
      <c r="AO21" s="266"/>
    </row>
    <row r="22" spans="1:41" ht="13.5" customHeight="1">
      <c r="A22" s="29">
        <v>8</v>
      </c>
      <c r="B22" s="198" t="s">
        <v>36</v>
      </c>
      <c r="C22" s="33">
        <f>$Q$38</f>
        <v>0</v>
      </c>
      <c r="D22" s="34" t="s">
        <v>8</v>
      </c>
      <c r="E22" s="35">
        <f>$O$38</f>
        <v>4</v>
      </c>
      <c r="F22" s="33">
        <f>$AO$33</f>
        <v>2</v>
      </c>
      <c r="G22" s="34" t="s">
        <v>8</v>
      </c>
      <c r="H22" s="35">
        <f>$AM$33</f>
        <v>4</v>
      </c>
      <c r="I22" s="33">
        <f>$Q$32</f>
        <v>0</v>
      </c>
      <c r="J22" s="34" t="s">
        <v>8</v>
      </c>
      <c r="K22" s="35">
        <f>$O$32</f>
        <v>4</v>
      </c>
      <c r="L22" s="33">
        <f>$Q$60</f>
        <v>1</v>
      </c>
      <c r="M22" s="34" t="s">
        <v>8</v>
      </c>
      <c r="N22" s="35">
        <f>$O$60</f>
        <v>4</v>
      </c>
      <c r="O22" s="33">
        <f>$AO$54</f>
        <v>0</v>
      </c>
      <c r="P22" s="34" t="s">
        <v>8</v>
      </c>
      <c r="Q22" s="35">
        <f>$AM$54</f>
        <v>4</v>
      </c>
      <c r="R22" s="33">
        <f>$Q$52</f>
        <v>1</v>
      </c>
      <c r="S22" s="34" t="s">
        <v>8</v>
      </c>
      <c r="T22" s="35">
        <f>$O$52</f>
        <v>4</v>
      </c>
      <c r="U22" s="33">
        <f>$AO$48</f>
        <v>0</v>
      </c>
      <c r="V22" s="34" t="s">
        <v>8</v>
      </c>
      <c r="W22" s="35">
        <f>$AM$48</f>
        <v>4</v>
      </c>
      <c r="X22" s="30"/>
      <c r="Y22" s="53"/>
      <c r="Z22" s="32"/>
      <c r="AA22" s="33">
        <f>$AM$41</f>
        <v>3</v>
      </c>
      <c r="AB22" s="34" t="s">
        <v>8</v>
      </c>
      <c r="AC22" s="35">
        <f>$AO$41</f>
        <v>4</v>
      </c>
      <c r="AD22" s="33" t="str">
        <f>$O$44</f>
        <v> </v>
      </c>
      <c r="AE22" s="34" t="s">
        <v>8</v>
      </c>
      <c r="AF22" s="35" t="str">
        <f>$Q$44</f>
        <v> </v>
      </c>
      <c r="AG22" s="54">
        <f>SUM(AD23,AA23,U23,R23,O23,L23,I23,F23,C23)/2</f>
        <v>0</v>
      </c>
      <c r="AH22" s="34" t="s">
        <v>8</v>
      </c>
      <c r="AI22" s="55">
        <f>SUM(AF23,AC23,W23,T23,Q23,N23,K23,H23,E23)/2</f>
        <v>8</v>
      </c>
      <c r="AJ22" s="38">
        <f>SUM(AD22,AA22,U22,R22,O22,L22,I22,F22,C22)</f>
        <v>7</v>
      </c>
      <c r="AK22" s="34" t="s">
        <v>8</v>
      </c>
      <c r="AL22" s="37">
        <f>SUM(AF22,AC22,W22,T22,Q22,N22,K22,H22,E22)</f>
        <v>32</v>
      </c>
      <c r="AM22" s="241">
        <v>9</v>
      </c>
      <c r="AN22" s="262"/>
      <c r="AO22" s="263"/>
    </row>
    <row r="23" spans="1:41" ht="13.5" customHeight="1" thickBot="1">
      <c r="A23" s="41"/>
      <c r="B23" s="199" t="s">
        <v>14</v>
      </c>
      <c r="C23" s="17">
        <f>IF(C22&gt;E22,2,0)</f>
        <v>0</v>
      </c>
      <c r="D23" s="58"/>
      <c r="E23" s="18">
        <f>IF(E22&gt;C22,2,0)</f>
        <v>2</v>
      </c>
      <c r="F23" s="17">
        <f>IF(F22&gt;H22,2,0)</f>
        <v>0</v>
      </c>
      <c r="G23" s="58"/>
      <c r="H23" s="18">
        <f>IF(H22&gt;F22,2,0)</f>
        <v>2</v>
      </c>
      <c r="I23" s="17">
        <f>IF(I22&gt;K22,2,0)</f>
        <v>0</v>
      </c>
      <c r="J23" s="58"/>
      <c r="K23" s="18">
        <f>IF(K22&gt;I22,2,0)</f>
        <v>2</v>
      </c>
      <c r="L23" s="17">
        <f>IF(L22&gt;N22,2,0)</f>
        <v>0</v>
      </c>
      <c r="M23" s="58"/>
      <c r="N23" s="18">
        <f>IF(N22&gt;L22,2,0)</f>
        <v>2</v>
      </c>
      <c r="O23" s="17">
        <f>IF(O22&gt;Q22,2,0)</f>
        <v>0</v>
      </c>
      <c r="P23" s="58"/>
      <c r="Q23" s="18">
        <f>IF(Q22&gt;O22,2,0)</f>
        <v>2</v>
      </c>
      <c r="R23" s="17">
        <f>IF(R22&gt;T22,2,0)</f>
        <v>0</v>
      </c>
      <c r="S23" s="58"/>
      <c r="T23" s="18">
        <f>IF(T22&gt;R22,2,0)</f>
        <v>2</v>
      </c>
      <c r="U23" s="17">
        <f>IF(U22&gt;W22,2,0)</f>
        <v>0</v>
      </c>
      <c r="V23" s="58"/>
      <c r="W23" s="18">
        <f>IF(W22&gt;U22,2,0)</f>
        <v>2</v>
      </c>
      <c r="X23" s="42"/>
      <c r="Y23" s="59"/>
      <c r="Z23" s="44"/>
      <c r="AA23" s="17">
        <f>IF(AA22&gt;AC22,2,0)</f>
        <v>0</v>
      </c>
      <c r="AB23" s="58"/>
      <c r="AC23" s="18">
        <f>IF(AC22&gt;AA22,2,0)</f>
        <v>2</v>
      </c>
      <c r="AD23" s="17">
        <f>IF(AD22&gt;AF22,2,0)</f>
        <v>0</v>
      </c>
      <c r="AE23" s="58"/>
      <c r="AF23" s="18">
        <f>IF(AF22&gt;AD22,2,0)</f>
        <v>0</v>
      </c>
      <c r="AG23" s="60"/>
      <c r="AH23" s="48"/>
      <c r="AI23" s="61"/>
      <c r="AJ23" s="62"/>
      <c r="AK23" s="48"/>
      <c r="AL23" s="63"/>
      <c r="AM23" s="264"/>
      <c r="AN23" s="265"/>
      <c r="AO23" s="266"/>
    </row>
    <row r="24" spans="1:41" ht="13.5" customHeight="1">
      <c r="A24" s="29">
        <v>9</v>
      </c>
      <c r="B24" s="198" t="s">
        <v>53</v>
      </c>
      <c r="C24" s="33">
        <f>$AO$34</f>
        <v>0</v>
      </c>
      <c r="D24" s="34" t="s">
        <v>8</v>
      </c>
      <c r="E24" s="35">
        <f>$AM$34</f>
        <v>4</v>
      </c>
      <c r="F24" s="33">
        <f>$Q$31</f>
        <v>0</v>
      </c>
      <c r="G24" s="34" t="s">
        <v>8</v>
      </c>
      <c r="H24" s="35">
        <f>$O$31</f>
        <v>4</v>
      </c>
      <c r="I24" s="33">
        <f>$Q$61</f>
        <v>0</v>
      </c>
      <c r="J24" s="34" t="s">
        <v>8</v>
      </c>
      <c r="K24" s="35">
        <f>$O$61</f>
        <v>4</v>
      </c>
      <c r="L24" s="33">
        <f>$AO$53</f>
        <v>1</v>
      </c>
      <c r="M24" s="34" t="s">
        <v>8</v>
      </c>
      <c r="N24" s="35">
        <f>$AM$53</f>
        <v>4</v>
      </c>
      <c r="O24" s="33">
        <f>$Q$53</f>
        <v>0</v>
      </c>
      <c r="P24" s="34" t="s">
        <v>8</v>
      </c>
      <c r="Q24" s="35">
        <f>$O$53</f>
        <v>4</v>
      </c>
      <c r="R24" s="33">
        <f>$AO$47</f>
        <v>2</v>
      </c>
      <c r="S24" s="34" t="s">
        <v>8</v>
      </c>
      <c r="T24" s="35">
        <f>$AM$47</f>
        <v>4</v>
      </c>
      <c r="U24" s="33">
        <f>$Q$45</f>
        <v>0</v>
      </c>
      <c r="V24" s="34" t="s">
        <v>8</v>
      </c>
      <c r="W24" s="35">
        <f>$O$45</f>
        <v>4</v>
      </c>
      <c r="X24" s="33">
        <f>$AO$41</f>
        <v>4</v>
      </c>
      <c r="Y24" s="34" t="s">
        <v>8</v>
      </c>
      <c r="Z24" s="35">
        <f>$AM$41</f>
        <v>3</v>
      </c>
      <c r="AA24" s="30"/>
      <c r="AB24" s="53"/>
      <c r="AC24" s="32"/>
      <c r="AD24" s="33" t="str">
        <f>$O$37</f>
        <v> </v>
      </c>
      <c r="AE24" s="34" t="s">
        <v>8</v>
      </c>
      <c r="AF24" s="35" t="str">
        <f>$Q$37</f>
        <v> </v>
      </c>
      <c r="AG24" s="54">
        <f>SUM(AD25,X25,U25,R25,O25,L25,I25,F25,C25)/2</f>
        <v>1</v>
      </c>
      <c r="AH24" s="34" t="s">
        <v>8</v>
      </c>
      <c r="AI24" s="55">
        <f>SUM(AF25,Z25,W25,T25,Q25,N25,K25,H25,E25)/2</f>
        <v>7</v>
      </c>
      <c r="AJ24" s="38">
        <f>SUM(AD24,X24,U24,R24,O24,L24,I24,F24,C24)</f>
        <v>7</v>
      </c>
      <c r="AK24" s="34" t="s">
        <v>8</v>
      </c>
      <c r="AL24" s="37">
        <f>SUM(AF24,Z24,W24,T24,Q24,N24,K24,H24,E24)</f>
        <v>31</v>
      </c>
      <c r="AM24" s="241">
        <v>8</v>
      </c>
      <c r="AN24" s="262"/>
      <c r="AO24" s="263"/>
    </row>
    <row r="25" spans="1:41" ht="13.5" customHeight="1" thickBot="1">
      <c r="A25" s="41"/>
      <c r="B25" s="57" t="s">
        <v>14</v>
      </c>
      <c r="C25" s="17">
        <f>IF(C24&gt;E24,2,0)</f>
        <v>0</v>
      </c>
      <c r="D25" s="58"/>
      <c r="E25" s="18">
        <f>IF(E24&gt;C24,2,0)</f>
        <v>2</v>
      </c>
      <c r="F25" s="17">
        <f>IF(F24&gt;H24,2,0)</f>
        <v>0</v>
      </c>
      <c r="G25" s="58"/>
      <c r="H25" s="18">
        <f>IF(H24&gt;F24,2,0)</f>
        <v>2</v>
      </c>
      <c r="I25" s="17">
        <f>IF(I24&gt;K24,2,0)</f>
        <v>0</v>
      </c>
      <c r="J25" s="58"/>
      <c r="K25" s="18">
        <f>IF(K24&gt;I24,2,0)</f>
        <v>2</v>
      </c>
      <c r="L25" s="17">
        <f>IF(L24&gt;N24,2,0)</f>
        <v>0</v>
      </c>
      <c r="M25" s="58"/>
      <c r="N25" s="18">
        <f>IF(N24&gt;L24,2,0)</f>
        <v>2</v>
      </c>
      <c r="O25" s="17">
        <f>IF(O24&gt;Q24,2,0)</f>
        <v>0</v>
      </c>
      <c r="P25" s="58"/>
      <c r="Q25" s="18">
        <f>IF(Q24&gt;O24,2,0)</f>
        <v>2</v>
      </c>
      <c r="R25" s="17">
        <f>IF(R24&gt;T24,2,0)</f>
        <v>0</v>
      </c>
      <c r="S25" s="58">
        <f>IF(S24=2,1,0)</f>
        <v>0</v>
      </c>
      <c r="T25" s="18">
        <f>IF(T24&gt;R24,2,0)</f>
        <v>2</v>
      </c>
      <c r="U25" s="17">
        <f>IF(U24&gt;W24,2,0)</f>
        <v>0</v>
      </c>
      <c r="V25" s="58"/>
      <c r="W25" s="18">
        <f>IF(W24&gt;U24,2,0)</f>
        <v>2</v>
      </c>
      <c r="X25" s="17">
        <f>IF(X24&gt;Z24,2,0)</f>
        <v>2</v>
      </c>
      <c r="Y25" s="58"/>
      <c r="Z25" s="18">
        <f>IF(Z24&gt;X24,2,0)</f>
        <v>0</v>
      </c>
      <c r="AA25" s="42"/>
      <c r="AB25" s="59"/>
      <c r="AC25" s="44"/>
      <c r="AD25" s="17">
        <f>IF(AD24&gt;AF24,2,0)</f>
        <v>0</v>
      </c>
      <c r="AE25" s="58"/>
      <c r="AF25" s="18">
        <f>IF(AF24&gt;AD24,2,0)</f>
        <v>0</v>
      </c>
      <c r="AG25" s="60"/>
      <c r="AH25" s="48"/>
      <c r="AI25" s="61"/>
      <c r="AJ25" s="62"/>
      <c r="AK25" s="48"/>
      <c r="AL25" s="63"/>
      <c r="AM25" s="264"/>
      <c r="AN25" s="265"/>
      <c r="AO25" s="266"/>
    </row>
    <row r="26" spans="1:41" ht="13.5" customHeight="1">
      <c r="A26" s="29">
        <v>10</v>
      </c>
      <c r="B26" s="52"/>
      <c r="C26" s="33" t="str">
        <f>$Q$30</f>
        <v> </v>
      </c>
      <c r="D26" s="34" t="s">
        <v>8</v>
      </c>
      <c r="E26" s="35" t="str">
        <f>$O$30</f>
        <v> </v>
      </c>
      <c r="F26" s="33" t="str">
        <f>$AO$51</f>
        <v> </v>
      </c>
      <c r="G26" s="34" t="s">
        <v>8</v>
      </c>
      <c r="H26" s="35" t="str">
        <f>$AM$51</f>
        <v> </v>
      </c>
      <c r="I26" s="33" t="str">
        <f>$AO$44</f>
        <v> </v>
      </c>
      <c r="J26" s="34" t="s">
        <v>8</v>
      </c>
      <c r="K26" s="35" t="str">
        <f>$AM$44</f>
        <v> </v>
      </c>
      <c r="L26" s="33" t="str">
        <f>$AO$37</f>
        <v> </v>
      </c>
      <c r="M26" s="34" t="s">
        <v>8</v>
      </c>
      <c r="N26" s="35" t="str">
        <f>$AM$37</f>
        <v> </v>
      </c>
      <c r="O26" s="33" t="str">
        <f>$AO$30</f>
        <v> </v>
      </c>
      <c r="P26" s="34" t="s">
        <v>8</v>
      </c>
      <c r="Q26" s="35" t="str">
        <f>$AM$30</f>
        <v> </v>
      </c>
      <c r="R26" s="33" t="str">
        <f>$Q$58</f>
        <v> </v>
      </c>
      <c r="S26" s="34" t="s">
        <v>8</v>
      </c>
      <c r="T26" s="35" t="str">
        <f>$O$58</f>
        <v> </v>
      </c>
      <c r="U26" s="33" t="str">
        <f>$Q$51</f>
        <v> </v>
      </c>
      <c r="V26" s="34" t="s">
        <v>8</v>
      </c>
      <c r="W26" s="35" t="str">
        <f>$O$51</f>
        <v> </v>
      </c>
      <c r="X26" s="33" t="str">
        <f>$Q$44</f>
        <v> </v>
      </c>
      <c r="Y26" s="34" t="s">
        <v>8</v>
      </c>
      <c r="Z26" s="35" t="str">
        <f>$O$44</f>
        <v> </v>
      </c>
      <c r="AA26" s="33" t="str">
        <f>$Q$37</f>
        <v> </v>
      </c>
      <c r="AB26" s="34" t="s">
        <v>8</v>
      </c>
      <c r="AC26" s="35" t="str">
        <f>$O$37</f>
        <v> </v>
      </c>
      <c r="AD26" s="30"/>
      <c r="AE26" s="53"/>
      <c r="AF26" s="32"/>
      <c r="AG26" s="54">
        <f>SUM(AA27,X27,U27,R27,O27,L27,I27,F27,C27)/2</f>
        <v>0</v>
      </c>
      <c r="AH26" s="34" t="s">
        <v>8</v>
      </c>
      <c r="AI26" s="55">
        <f>SUM(AC27,Z27,W27,T27,Q27,N27,K27,H27,E27)/2</f>
        <v>0</v>
      </c>
      <c r="AJ26" s="38">
        <f>SUM(AA26,X26,U26,R26,O26,L26,I26,F26,C26)</f>
        <v>0</v>
      </c>
      <c r="AK26" s="34" t="s">
        <v>8</v>
      </c>
      <c r="AL26" s="37">
        <f>SUM(AC26,Z26,W26,T26,Q26,N26,K26,H26,E26)</f>
        <v>0</v>
      </c>
      <c r="AM26" s="39"/>
      <c r="AN26" s="56"/>
      <c r="AO26" s="40"/>
    </row>
    <row r="27" spans="1:144" s="66" customFormat="1" ht="13.5" customHeight="1" thickBot="1">
      <c r="A27" s="41"/>
      <c r="B27" s="57" t="s">
        <v>14</v>
      </c>
      <c r="C27" s="17">
        <f>IF(C26&gt;E26,2,0)</f>
        <v>0</v>
      </c>
      <c r="D27" s="58"/>
      <c r="E27" s="18">
        <f>IF(E26&gt;C26,2,0)</f>
        <v>0</v>
      </c>
      <c r="F27" s="17">
        <f>IF(F26&gt;H26,2,0)</f>
        <v>0</v>
      </c>
      <c r="G27" s="58"/>
      <c r="H27" s="18">
        <f>IF(H26&gt;F26,2,0)</f>
        <v>0</v>
      </c>
      <c r="I27" s="17">
        <f>IF(I26&gt;K26,2,0)</f>
        <v>0</v>
      </c>
      <c r="J27" s="58"/>
      <c r="K27" s="18">
        <f>IF(K26&gt;I26,2,0)</f>
        <v>0</v>
      </c>
      <c r="L27" s="17">
        <f>IF(L26&gt;N26,2,0)</f>
        <v>0</v>
      </c>
      <c r="M27" s="58"/>
      <c r="N27" s="18">
        <f>IF(N26&gt;L26,2,0)</f>
        <v>0</v>
      </c>
      <c r="O27" s="17">
        <f>IF(O26&gt;Q26,2,0)</f>
        <v>0</v>
      </c>
      <c r="P27" s="58"/>
      <c r="Q27" s="18">
        <f>IF(Q26&gt;O26,2,0)</f>
        <v>0</v>
      </c>
      <c r="R27" s="17">
        <f>IF(R26&gt;T26,2,0)</f>
        <v>0</v>
      </c>
      <c r="S27" s="58"/>
      <c r="T27" s="18">
        <f>IF(T26&gt;R26,2,0)</f>
        <v>0</v>
      </c>
      <c r="U27" s="17">
        <f>IF(U26&gt;W26,2,0)</f>
        <v>0</v>
      </c>
      <c r="V27" s="58"/>
      <c r="W27" s="18">
        <f>IF(W26&gt;U26,2,0)</f>
        <v>0</v>
      </c>
      <c r="X27" s="17">
        <f>IF(X26&gt;Z26,2,0)</f>
        <v>0</v>
      </c>
      <c r="Y27" s="58"/>
      <c r="Z27" s="18">
        <f>IF(Z26&gt;X26,2,0)</f>
        <v>0</v>
      </c>
      <c r="AA27" s="17">
        <f>IF(AA26&gt;AC26,2,0)</f>
        <v>0</v>
      </c>
      <c r="AB27" s="58"/>
      <c r="AC27" s="18">
        <f>IF(AC26&gt;AA26,2,0)</f>
        <v>0</v>
      </c>
      <c r="AD27" s="42"/>
      <c r="AE27" s="59"/>
      <c r="AF27" s="65"/>
      <c r="AG27" s="63"/>
      <c r="AH27" s="48"/>
      <c r="AI27" s="64"/>
      <c r="AJ27" s="62"/>
      <c r="AK27" s="48"/>
      <c r="AL27" s="63"/>
      <c r="AM27" s="50"/>
      <c r="AN27" s="47"/>
      <c r="AO27" s="51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</row>
    <row r="28" spans="1:41" ht="16.5" customHeight="1" thickBo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8">
        <f>SUM(AG26,AG24,AG22,AG20,AG18,AG16,AG14,AG12,AG10,AG8)</f>
        <v>36</v>
      </c>
      <c r="AH28" s="69" t="s">
        <v>8</v>
      </c>
      <c r="AI28" s="70">
        <f>SUM(AI26,AI24,AI22,AI20,AI18,AI16,AI14,AI12,AI10,AI8)</f>
        <v>36</v>
      </c>
      <c r="AJ28" s="71">
        <f>SUM(AJ26,AJ24,AJ22,AJ20,AJ18,AJ16,AJ14,AJ12,AJ10,AJ8)</f>
        <v>167</v>
      </c>
      <c r="AK28" s="69" t="s">
        <v>8</v>
      </c>
      <c r="AL28" s="72">
        <f>SUM(AL26,AL24,AL22,AL20,AL18,AL16,AL14,AL12,AL10,AL8)</f>
        <v>167</v>
      </c>
      <c r="AM28" s="67"/>
      <c r="AN28" s="67"/>
      <c r="AO28" s="67"/>
    </row>
    <row r="29" spans="1:41" s="75" customFormat="1" ht="16.5" thickBot="1">
      <c r="A29" s="73" t="s">
        <v>124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3" t="s">
        <v>125</v>
      </c>
      <c r="S29" s="74"/>
      <c r="T29" s="74"/>
      <c r="U29" s="73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</row>
    <row r="30" spans="1:41" s="75" customFormat="1" ht="13.5" customHeight="1">
      <c r="A30" s="76" t="s">
        <v>105</v>
      </c>
      <c r="B30" s="77" t="str">
        <f>+B8</f>
        <v>Hofen 1</v>
      </c>
      <c r="C30" s="78"/>
      <c r="D30" s="79" t="s">
        <v>112</v>
      </c>
      <c r="E30" s="80"/>
      <c r="F30" s="81">
        <f>+B26</f>
        <v>0</v>
      </c>
      <c r="G30" s="82"/>
      <c r="H30" s="82"/>
      <c r="I30" s="82"/>
      <c r="J30" s="82"/>
      <c r="K30" s="82"/>
      <c r="L30" s="82"/>
      <c r="M30" s="82"/>
      <c r="N30" s="82"/>
      <c r="O30" s="83" t="s">
        <v>14</v>
      </c>
      <c r="P30" s="84" t="s">
        <v>8</v>
      </c>
      <c r="Q30" s="85" t="s">
        <v>14</v>
      </c>
      <c r="R30" s="86" t="s">
        <v>126</v>
      </c>
      <c r="S30" s="87"/>
      <c r="T30" s="88"/>
      <c r="U30" s="81" t="str">
        <f>+B16</f>
        <v>Untermberg 1</v>
      </c>
      <c r="V30" s="89"/>
      <c r="W30" s="82"/>
      <c r="X30" s="82"/>
      <c r="Y30" s="82"/>
      <c r="Z30" s="82"/>
      <c r="AA30" s="82"/>
      <c r="AB30" s="82"/>
      <c r="AC30" s="82"/>
      <c r="AD30" s="82"/>
      <c r="AE30" s="90" t="s">
        <v>112</v>
      </c>
      <c r="AF30" s="89"/>
      <c r="AG30" s="81">
        <f>+B26</f>
        <v>0</v>
      </c>
      <c r="AH30" s="82"/>
      <c r="AI30" s="82"/>
      <c r="AJ30" s="82"/>
      <c r="AK30" s="82"/>
      <c r="AL30" s="82"/>
      <c r="AM30" s="91" t="s">
        <v>14</v>
      </c>
      <c r="AN30" s="84" t="s">
        <v>8</v>
      </c>
      <c r="AO30" s="92" t="s">
        <v>14</v>
      </c>
    </row>
    <row r="31" spans="1:41" s="75" customFormat="1" ht="13.5" customHeight="1">
      <c r="A31" s="93" t="s">
        <v>106</v>
      </c>
      <c r="B31" s="94" t="str">
        <f>+B10</f>
        <v>Hofen 2</v>
      </c>
      <c r="C31" s="95"/>
      <c r="D31" s="96" t="s">
        <v>112</v>
      </c>
      <c r="E31" s="95"/>
      <c r="F31" s="97" t="str">
        <f>+B24</f>
        <v>Hofen 3</v>
      </c>
      <c r="G31" s="98"/>
      <c r="H31" s="98"/>
      <c r="I31" s="98"/>
      <c r="J31" s="98"/>
      <c r="K31" s="98"/>
      <c r="L31" s="98"/>
      <c r="M31" s="98"/>
      <c r="N31" s="98"/>
      <c r="O31" s="99">
        <v>4</v>
      </c>
      <c r="P31" s="100" t="s">
        <v>8</v>
      </c>
      <c r="Q31" s="101">
        <v>0</v>
      </c>
      <c r="R31" s="102" t="s">
        <v>127</v>
      </c>
      <c r="S31" s="103"/>
      <c r="T31" s="104"/>
      <c r="U31" s="97" t="str">
        <f>+B14</f>
        <v>Höpfigheim 2</v>
      </c>
      <c r="V31" s="105"/>
      <c r="W31" s="98"/>
      <c r="X31" s="98"/>
      <c r="Y31" s="98"/>
      <c r="Z31" s="98"/>
      <c r="AA31" s="98"/>
      <c r="AB31" s="98"/>
      <c r="AC31" s="98"/>
      <c r="AD31" s="98"/>
      <c r="AE31" s="106" t="s">
        <v>112</v>
      </c>
      <c r="AF31" s="105"/>
      <c r="AG31" s="97" t="str">
        <f>+B18</f>
        <v>Untermberg 2</v>
      </c>
      <c r="AH31" s="98"/>
      <c r="AI31" s="98"/>
      <c r="AJ31" s="98"/>
      <c r="AK31" s="98"/>
      <c r="AL31" s="98"/>
      <c r="AM31" s="107">
        <v>4</v>
      </c>
      <c r="AN31" s="100" t="s">
        <v>8</v>
      </c>
      <c r="AO31" s="108">
        <v>1</v>
      </c>
    </row>
    <row r="32" spans="1:41" s="75" customFormat="1" ht="13.5" customHeight="1">
      <c r="A32" s="93" t="s">
        <v>102</v>
      </c>
      <c r="B32" s="94" t="str">
        <f>+B12</f>
        <v>Höpfigheim 1</v>
      </c>
      <c r="C32" s="95"/>
      <c r="D32" s="96" t="s">
        <v>112</v>
      </c>
      <c r="E32" s="95"/>
      <c r="F32" s="97" t="str">
        <f>+B22</f>
        <v>Höpfigheim 3</v>
      </c>
      <c r="G32" s="98"/>
      <c r="H32" s="98"/>
      <c r="I32" s="98"/>
      <c r="J32" s="98"/>
      <c r="K32" s="98"/>
      <c r="L32" s="98"/>
      <c r="M32" s="98"/>
      <c r="N32" s="98"/>
      <c r="O32" s="99">
        <v>4</v>
      </c>
      <c r="P32" s="100" t="s">
        <v>8</v>
      </c>
      <c r="Q32" s="101">
        <v>0</v>
      </c>
      <c r="R32" s="102" t="s">
        <v>128</v>
      </c>
      <c r="S32" s="103"/>
      <c r="T32" s="104"/>
      <c r="U32" s="97" t="str">
        <f>+B12</f>
        <v>Höpfigheim 1</v>
      </c>
      <c r="V32" s="105"/>
      <c r="W32" s="98"/>
      <c r="X32" s="98"/>
      <c r="Y32" s="98"/>
      <c r="Z32" s="98"/>
      <c r="AA32" s="98"/>
      <c r="AB32" s="98"/>
      <c r="AC32" s="98"/>
      <c r="AD32" s="98"/>
      <c r="AE32" s="106" t="s">
        <v>112</v>
      </c>
      <c r="AF32" s="105"/>
      <c r="AG32" s="97" t="str">
        <f>+B20</f>
        <v>Besigheim</v>
      </c>
      <c r="AH32" s="98"/>
      <c r="AI32" s="98"/>
      <c r="AJ32" s="98"/>
      <c r="AK32" s="98"/>
      <c r="AL32" s="98"/>
      <c r="AM32" s="107">
        <v>1</v>
      </c>
      <c r="AN32" s="100" t="s">
        <v>8</v>
      </c>
      <c r="AO32" s="108">
        <v>4</v>
      </c>
    </row>
    <row r="33" spans="1:41" s="75" customFormat="1" ht="13.5" customHeight="1">
      <c r="A33" s="93" t="s">
        <v>101</v>
      </c>
      <c r="B33" s="94" t="str">
        <f>+B14</f>
        <v>Höpfigheim 2</v>
      </c>
      <c r="C33" s="95"/>
      <c r="D33" s="96" t="s">
        <v>112</v>
      </c>
      <c r="E33" s="95"/>
      <c r="F33" s="97" t="str">
        <f>+B20</f>
        <v>Besigheim</v>
      </c>
      <c r="G33" s="98"/>
      <c r="H33" s="98"/>
      <c r="I33" s="98"/>
      <c r="J33" s="98"/>
      <c r="K33" s="98"/>
      <c r="L33" s="98"/>
      <c r="M33" s="98"/>
      <c r="N33" s="98"/>
      <c r="O33" s="99">
        <v>1</v>
      </c>
      <c r="P33" s="100" t="s">
        <v>8</v>
      </c>
      <c r="Q33" s="101">
        <v>4</v>
      </c>
      <c r="R33" s="102" t="s">
        <v>100</v>
      </c>
      <c r="S33" s="103"/>
      <c r="T33" s="104"/>
      <c r="U33" s="97" t="str">
        <f>+B10</f>
        <v>Hofen 2</v>
      </c>
      <c r="V33" s="105"/>
      <c r="W33" s="98"/>
      <c r="X33" s="98"/>
      <c r="Y33" s="98"/>
      <c r="Z33" s="98"/>
      <c r="AA33" s="98"/>
      <c r="AB33" s="98"/>
      <c r="AC33" s="98"/>
      <c r="AD33" s="98"/>
      <c r="AE33" s="106" t="s">
        <v>112</v>
      </c>
      <c r="AF33" s="105"/>
      <c r="AG33" s="97" t="str">
        <f>+B22</f>
        <v>Höpfigheim 3</v>
      </c>
      <c r="AH33" s="98"/>
      <c r="AI33" s="98"/>
      <c r="AJ33" s="98"/>
      <c r="AK33" s="98"/>
      <c r="AL33" s="98"/>
      <c r="AM33" s="107">
        <v>4</v>
      </c>
      <c r="AN33" s="100" t="s">
        <v>8</v>
      </c>
      <c r="AO33" s="108">
        <v>2</v>
      </c>
    </row>
    <row r="34" spans="1:41" s="75" customFormat="1" ht="13.5" customHeight="1" thickBot="1">
      <c r="A34" s="109" t="s">
        <v>40</v>
      </c>
      <c r="B34" s="110" t="str">
        <f>+B16</f>
        <v>Untermberg 1</v>
      </c>
      <c r="C34" s="111"/>
      <c r="D34" s="112" t="s">
        <v>112</v>
      </c>
      <c r="E34" s="111"/>
      <c r="F34" s="113" t="str">
        <f>+B18</f>
        <v>Untermberg 2</v>
      </c>
      <c r="G34" s="114"/>
      <c r="H34" s="114"/>
      <c r="I34" s="114"/>
      <c r="J34" s="114"/>
      <c r="K34" s="114"/>
      <c r="L34" s="114"/>
      <c r="M34" s="114"/>
      <c r="N34" s="114"/>
      <c r="O34" s="115">
        <v>4</v>
      </c>
      <c r="P34" s="116" t="s">
        <v>8</v>
      </c>
      <c r="Q34" s="117">
        <v>0</v>
      </c>
      <c r="R34" s="118" t="s">
        <v>129</v>
      </c>
      <c r="S34" s="119"/>
      <c r="T34" s="120"/>
      <c r="U34" s="113" t="str">
        <f>+B8</f>
        <v>Hofen 1</v>
      </c>
      <c r="V34" s="121"/>
      <c r="W34" s="114"/>
      <c r="X34" s="114"/>
      <c r="Y34" s="114"/>
      <c r="Z34" s="114"/>
      <c r="AA34" s="114"/>
      <c r="AB34" s="114"/>
      <c r="AC34" s="114"/>
      <c r="AD34" s="114"/>
      <c r="AE34" s="122" t="s">
        <v>112</v>
      </c>
      <c r="AF34" s="121"/>
      <c r="AG34" s="113" t="str">
        <f>+B24</f>
        <v>Hofen 3</v>
      </c>
      <c r="AH34" s="114"/>
      <c r="AI34" s="114"/>
      <c r="AJ34" s="114"/>
      <c r="AK34" s="114"/>
      <c r="AL34" s="114"/>
      <c r="AM34" s="123">
        <v>4</v>
      </c>
      <c r="AN34" s="116" t="s">
        <v>8</v>
      </c>
      <c r="AO34" s="124">
        <v>0</v>
      </c>
    </row>
    <row r="35" spans="1:41" s="75" customFormat="1" ht="4.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67"/>
      <c r="AN35" s="126"/>
      <c r="AO35" s="67"/>
    </row>
    <row r="36" spans="1:41" s="75" customFormat="1" ht="13.5" customHeight="1" thickBot="1">
      <c r="A36" s="127" t="s">
        <v>130</v>
      </c>
      <c r="R36" s="73" t="s">
        <v>131</v>
      </c>
      <c r="S36" s="74"/>
      <c r="T36" s="74"/>
      <c r="U36" s="73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  <row r="37" spans="1:41" s="75" customFormat="1" ht="13.5" customHeight="1">
      <c r="A37" s="128" t="s">
        <v>132</v>
      </c>
      <c r="B37" s="129" t="str">
        <f>+B24</f>
        <v>Hofen 3</v>
      </c>
      <c r="C37" s="82"/>
      <c r="D37" s="90" t="s">
        <v>112</v>
      </c>
      <c r="E37" s="82"/>
      <c r="F37" s="81">
        <f>+B26</f>
        <v>0</v>
      </c>
      <c r="G37" s="82"/>
      <c r="H37" s="82"/>
      <c r="I37" s="82"/>
      <c r="J37" s="82"/>
      <c r="K37" s="82"/>
      <c r="L37" s="82"/>
      <c r="M37" s="82"/>
      <c r="N37" s="82"/>
      <c r="O37" s="91" t="s">
        <v>14</v>
      </c>
      <c r="P37" s="84" t="s">
        <v>8</v>
      </c>
      <c r="Q37" s="130" t="s">
        <v>14</v>
      </c>
      <c r="R37" s="86" t="s">
        <v>133</v>
      </c>
      <c r="S37" s="82"/>
      <c r="T37" s="88"/>
      <c r="U37" s="81" t="str">
        <f>+B14</f>
        <v>Höpfigheim 2</v>
      </c>
      <c r="V37" s="82"/>
      <c r="W37" s="82"/>
      <c r="X37" s="82"/>
      <c r="Y37" s="82"/>
      <c r="Z37" s="82"/>
      <c r="AA37" s="82"/>
      <c r="AB37" s="82"/>
      <c r="AC37" s="82"/>
      <c r="AD37" s="82"/>
      <c r="AE37" s="90" t="s">
        <v>112</v>
      </c>
      <c r="AF37" s="89"/>
      <c r="AG37" s="81">
        <f>+B26</f>
        <v>0</v>
      </c>
      <c r="AH37" s="82"/>
      <c r="AI37" s="82"/>
      <c r="AJ37" s="82"/>
      <c r="AK37" s="82"/>
      <c r="AL37" s="82"/>
      <c r="AM37" s="91" t="s">
        <v>14</v>
      </c>
      <c r="AN37" s="84" t="s">
        <v>8</v>
      </c>
      <c r="AO37" s="92" t="s">
        <v>14</v>
      </c>
    </row>
    <row r="38" spans="1:41" s="75" customFormat="1" ht="13.5" customHeight="1">
      <c r="A38" s="131" t="s">
        <v>98</v>
      </c>
      <c r="B38" s="132" t="str">
        <f>+B8</f>
        <v>Hofen 1</v>
      </c>
      <c r="C38" s="133"/>
      <c r="D38" s="134" t="s">
        <v>112</v>
      </c>
      <c r="E38" s="133"/>
      <c r="F38" s="135" t="str">
        <f>+B22</f>
        <v>Höpfigheim 3</v>
      </c>
      <c r="G38" s="133"/>
      <c r="H38" s="133"/>
      <c r="I38" s="133"/>
      <c r="J38" s="133"/>
      <c r="K38" s="133"/>
      <c r="L38" s="133"/>
      <c r="M38" s="133"/>
      <c r="N38" s="133"/>
      <c r="O38" s="136">
        <v>4</v>
      </c>
      <c r="P38" s="137" t="s">
        <v>8</v>
      </c>
      <c r="Q38" s="138">
        <v>0</v>
      </c>
      <c r="R38" s="102" t="s">
        <v>134</v>
      </c>
      <c r="S38" s="133"/>
      <c r="T38" s="104"/>
      <c r="U38" s="97" t="str">
        <f>+B12</f>
        <v>Höpfigheim 1</v>
      </c>
      <c r="V38" s="98"/>
      <c r="W38" s="98"/>
      <c r="X38" s="98"/>
      <c r="Y38" s="98"/>
      <c r="Z38" s="98"/>
      <c r="AA38" s="98"/>
      <c r="AB38" s="98"/>
      <c r="AC38" s="98"/>
      <c r="AD38" s="98"/>
      <c r="AE38" s="106" t="s">
        <v>112</v>
      </c>
      <c r="AF38" s="105"/>
      <c r="AG38" s="97" t="str">
        <f>+B16</f>
        <v>Untermberg 1</v>
      </c>
      <c r="AH38" s="98"/>
      <c r="AI38" s="98"/>
      <c r="AJ38" s="98"/>
      <c r="AK38" s="98"/>
      <c r="AL38" s="98"/>
      <c r="AM38" s="107">
        <v>1</v>
      </c>
      <c r="AN38" s="100" t="s">
        <v>8</v>
      </c>
      <c r="AO38" s="108">
        <v>4</v>
      </c>
    </row>
    <row r="39" spans="1:41" s="75" customFormat="1" ht="13.5" customHeight="1">
      <c r="A39" s="131" t="s">
        <v>99</v>
      </c>
      <c r="B39" s="132" t="str">
        <f>+B10</f>
        <v>Hofen 2</v>
      </c>
      <c r="C39" s="133"/>
      <c r="D39" s="134" t="s">
        <v>112</v>
      </c>
      <c r="E39" s="133"/>
      <c r="F39" s="135" t="str">
        <f>+B20</f>
        <v>Besigheim</v>
      </c>
      <c r="G39" s="133"/>
      <c r="H39" s="133"/>
      <c r="I39" s="133"/>
      <c r="J39" s="133"/>
      <c r="K39" s="133"/>
      <c r="L39" s="133"/>
      <c r="M39" s="133"/>
      <c r="N39" s="133"/>
      <c r="O39" s="136">
        <v>0</v>
      </c>
      <c r="P39" s="137" t="s">
        <v>8</v>
      </c>
      <c r="Q39" s="138">
        <v>4</v>
      </c>
      <c r="R39" s="102" t="s">
        <v>135</v>
      </c>
      <c r="S39" s="133"/>
      <c r="T39" s="104"/>
      <c r="U39" s="97" t="str">
        <f>+B10</f>
        <v>Hofen 2</v>
      </c>
      <c r="V39" s="98"/>
      <c r="W39" s="98"/>
      <c r="X39" s="98"/>
      <c r="Y39" s="98"/>
      <c r="Z39" s="98"/>
      <c r="AA39" s="98"/>
      <c r="AB39" s="98"/>
      <c r="AC39" s="98"/>
      <c r="AD39" s="98"/>
      <c r="AE39" s="106" t="s">
        <v>112</v>
      </c>
      <c r="AF39" s="105"/>
      <c r="AG39" s="97" t="str">
        <f>+B18</f>
        <v>Untermberg 2</v>
      </c>
      <c r="AH39" s="98"/>
      <c r="AI39" s="98"/>
      <c r="AJ39" s="98"/>
      <c r="AK39" s="98"/>
      <c r="AL39" s="98"/>
      <c r="AM39" s="107">
        <v>2</v>
      </c>
      <c r="AN39" s="100" t="s">
        <v>8</v>
      </c>
      <c r="AO39" s="108">
        <v>4</v>
      </c>
    </row>
    <row r="40" spans="1:41" s="75" customFormat="1" ht="13.5" customHeight="1">
      <c r="A40" s="131" t="s">
        <v>39</v>
      </c>
      <c r="B40" s="132" t="str">
        <f>+B12</f>
        <v>Höpfigheim 1</v>
      </c>
      <c r="C40" s="133"/>
      <c r="D40" s="134" t="s">
        <v>112</v>
      </c>
      <c r="E40" s="133"/>
      <c r="F40" s="135" t="str">
        <f>+B18</f>
        <v>Untermberg 2</v>
      </c>
      <c r="G40" s="133"/>
      <c r="H40" s="133"/>
      <c r="I40" s="133"/>
      <c r="J40" s="133"/>
      <c r="K40" s="133"/>
      <c r="L40" s="133"/>
      <c r="M40" s="133"/>
      <c r="N40" s="133"/>
      <c r="O40" s="136">
        <v>4</v>
      </c>
      <c r="P40" s="137" t="s">
        <v>8</v>
      </c>
      <c r="Q40" s="138">
        <v>0</v>
      </c>
      <c r="R40" s="102" t="s">
        <v>136</v>
      </c>
      <c r="S40" s="133"/>
      <c r="T40" s="104"/>
      <c r="U40" s="97" t="str">
        <f>+B8</f>
        <v>Hofen 1</v>
      </c>
      <c r="V40" s="98"/>
      <c r="W40" s="98"/>
      <c r="X40" s="98"/>
      <c r="Y40" s="98"/>
      <c r="Z40" s="98"/>
      <c r="AA40" s="98"/>
      <c r="AB40" s="98"/>
      <c r="AC40" s="98"/>
      <c r="AD40" s="98"/>
      <c r="AE40" s="106" t="s">
        <v>112</v>
      </c>
      <c r="AF40" s="105"/>
      <c r="AG40" s="97" t="str">
        <f>+B20</f>
        <v>Besigheim</v>
      </c>
      <c r="AH40" s="98"/>
      <c r="AI40" s="98"/>
      <c r="AJ40" s="98"/>
      <c r="AK40" s="98"/>
      <c r="AL40" s="98"/>
      <c r="AM40" s="107">
        <v>1</v>
      </c>
      <c r="AN40" s="100" t="s">
        <v>8</v>
      </c>
      <c r="AO40" s="108">
        <v>4</v>
      </c>
    </row>
    <row r="41" spans="1:41" s="75" customFormat="1" ht="13.5" customHeight="1" thickBot="1">
      <c r="A41" s="139" t="s">
        <v>3</v>
      </c>
      <c r="B41" s="140" t="str">
        <f>+B14</f>
        <v>Höpfigheim 2</v>
      </c>
      <c r="C41" s="74"/>
      <c r="D41" s="48" t="s">
        <v>112</v>
      </c>
      <c r="E41" s="74"/>
      <c r="F41" s="141" t="str">
        <f>+B16</f>
        <v>Untermberg 1</v>
      </c>
      <c r="G41" s="74"/>
      <c r="H41" s="74"/>
      <c r="I41" s="74"/>
      <c r="J41" s="74"/>
      <c r="K41" s="74"/>
      <c r="L41" s="74"/>
      <c r="M41" s="74"/>
      <c r="N41" s="74"/>
      <c r="O41" s="142">
        <v>0</v>
      </c>
      <c r="P41" s="64" t="s">
        <v>8</v>
      </c>
      <c r="Q41" s="143">
        <v>4</v>
      </c>
      <c r="R41" s="118" t="s">
        <v>137</v>
      </c>
      <c r="S41" s="74"/>
      <c r="T41" s="120"/>
      <c r="U41" s="113" t="str">
        <f>+B22</f>
        <v>Höpfigheim 3</v>
      </c>
      <c r="V41" s="114"/>
      <c r="W41" s="114"/>
      <c r="X41" s="114"/>
      <c r="Y41" s="114"/>
      <c r="Z41" s="114"/>
      <c r="AA41" s="114"/>
      <c r="AB41" s="114"/>
      <c r="AC41" s="114"/>
      <c r="AD41" s="114"/>
      <c r="AE41" s="122" t="s">
        <v>112</v>
      </c>
      <c r="AF41" s="121"/>
      <c r="AG41" s="113" t="str">
        <f>+B24</f>
        <v>Hofen 3</v>
      </c>
      <c r="AH41" s="114"/>
      <c r="AI41" s="114"/>
      <c r="AJ41" s="114"/>
      <c r="AK41" s="114"/>
      <c r="AL41" s="114"/>
      <c r="AM41" s="123">
        <v>3</v>
      </c>
      <c r="AN41" s="116" t="s">
        <v>8</v>
      </c>
      <c r="AO41" s="124">
        <v>4</v>
      </c>
    </row>
    <row r="42" spans="1:41" s="75" customFormat="1" ht="4.5" customHeight="1">
      <c r="A42" s="144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145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67"/>
      <c r="AN42" s="126"/>
      <c r="AO42" s="67"/>
    </row>
    <row r="43" spans="1:38" s="75" customFormat="1" ht="13.5" customHeight="1" thickBot="1">
      <c r="A43" s="127" t="s">
        <v>138</v>
      </c>
      <c r="R43" s="73" t="s">
        <v>139</v>
      </c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</row>
    <row r="44" spans="1:41" s="75" customFormat="1" ht="13.5" customHeight="1">
      <c r="A44" s="128" t="s">
        <v>140</v>
      </c>
      <c r="B44" s="129" t="str">
        <f>+B22</f>
        <v>Höpfigheim 3</v>
      </c>
      <c r="C44" s="82"/>
      <c r="D44" s="90" t="s">
        <v>112</v>
      </c>
      <c r="E44" s="82"/>
      <c r="F44" s="81">
        <f>+B26</f>
        <v>0</v>
      </c>
      <c r="G44" s="82"/>
      <c r="H44" s="82"/>
      <c r="I44" s="82"/>
      <c r="J44" s="82"/>
      <c r="K44" s="82"/>
      <c r="L44" s="82"/>
      <c r="M44" s="82"/>
      <c r="N44" s="82"/>
      <c r="O44" s="91" t="s">
        <v>14</v>
      </c>
      <c r="P44" s="84" t="s">
        <v>8</v>
      </c>
      <c r="Q44" s="130" t="s">
        <v>14</v>
      </c>
      <c r="R44" s="76" t="s">
        <v>141</v>
      </c>
      <c r="S44" s="133"/>
      <c r="T44" s="133"/>
      <c r="U44" s="146" t="str">
        <f>+B12</f>
        <v>Höpfigheim 1</v>
      </c>
      <c r="V44" s="78"/>
      <c r="W44" s="133"/>
      <c r="X44" s="78"/>
      <c r="Y44" s="82"/>
      <c r="Z44" s="82"/>
      <c r="AA44" s="82"/>
      <c r="AB44" s="82"/>
      <c r="AC44" s="82"/>
      <c r="AD44" s="82"/>
      <c r="AE44" s="79" t="s">
        <v>112</v>
      </c>
      <c r="AF44" s="133"/>
      <c r="AG44" s="81">
        <f>+B26</f>
        <v>0</v>
      </c>
      <c r="AH44" s="133"/>
      <c r="AI44" s="133"/>
      <c r="AJ44" s="133"/>
      <c r="AK44" s="133"/>
      <c r="AL44" s="133"/>
      <c r="AM44" s="83" t="s">
        <v>14</v>
      </c>
      <c r="AN44" s="84" t="s">
        <v>8</v>
      </c>
      <c r="AO44" s="147" t="s">
        <v>14</v>
      </c>
    </row>
    <row r="45" spans="1:41" s="75" customFormat="1" ht="13.5" customHeight="1">
      <c r="A45" s="131" t="s">
        <v>142</v>
      </c>
      <c r="B45" s="132" t="str">
        <f>+B20</f>
        <v>Besigheim</v>
      </c>
      <c r="C45" s="133"/>
      <c r="D45" s="134" t="s">
        <v>112</v>
      </c>
      <c r="E45" s="133"/>
      <c r="F45" s="135" t="str">
        <f>+B24</f>
        <v>Hofen 3</v>
      </c>
      <c r="G45" s="133"/>
      <c r="H45" s="133"/>
      <c r="I45" s="133"/>
      <c r="J45" s="133"/>
      <c r="K45" s="133"/>
      <c r="L45" s="133"/>
      <c r="M45" s="133"/>
      <c r="N45" s="133"/>
      <c r="O45" s="136">
        <v>4</v>
      </c>
      <c r="P45" s="137" t="s">
        <v>8</v>
      </c>
      <c r="Q45" s="138">
        <v>0</v>
      </c>
      <c r="R45" s="148" t="s">
        <v>143</v>
      </c>
      <c r="S45" s="133"/>
      <c r="T45" s="133"/>
      <c r="U45" s="149" t="str">
        <f>+B10</f>
        <v>Hofen 2</v>
      </c>
      <c r="V45" s="150"/>
      <c r="W45" s="133"/>
      <c r="X45" s="150"/>
      <c r="Y45" s="133"/>
      <c r="Z45" s="133"/>
      <c r="AA45" s="133"/>
      <c r="AB45" s="133"/>
      <c r="AC45" s="133"/>
      <c r="AD45" s="133"/>
      <c r="AE45" s="151" t="s">
        <v>112</v>
      </c>
      <c r="AF45" s="133"/>
      <c r="AG45" s="135" t="str">
        <f>+B14</f>
        <v>Höpfigheim 2</v>
      </c>
      <c r="AH45" s="133"/>
      <c r="AI45" s="133"/>
      <c r="AJ45" s="133"/>
      <c r="AK45" s="133"/>
      <c r="AL45" s="133"/>
      <c r="AM45" s="152">
        <v>0</v>
      </c>
      <c r="AN45" s="137" t="s">
        <v>8</v>
      </c>
      <c r="AO45" s="153">
        <v>4</v>
      </c>
    </row>
    <row r="46" spans="1:41" s="75" customFormat="1" ht="13.5" customHeight="1">
      <c r="A46" s="131" t="s">
        <v>38</v>
      </c>
      <c r="B46" s="132" t="str">
        <f>+B8</f>
        <v>Hofen 1</v>
      </c>
      <c r="C46" s="133"/>
      <c r="D46" s="134" t="s">
        <v>112</v>
      </c>
      <c r="E46" s="133"/>
      <c r="F46" s="135" t="str">
        <f>+B18</f>
        <v>Untermberg 2</v>
      </c>
      <c r="G46" s="133"/>
      <c r="H46" s="133"/>
      <c r="I46" s="133"/>
      <c r="J46" s="133"/>
      <c r="K46" s="133"/>
      <c r="L46" s="133"/>
      <c r="M46" s="133"/>
      <c r="N46" s="133"/>
      <c r="O46" s="136">
        <v>4</v>
      </c>
      <c r="P46" s="137" t="s">
        <v>8</v>
      </c>
      <c r="Q46" s="138">
        <v>0</v>
      </c>
      <c r="R46" s="148" t="s">
        <v>144</v>
      </c>
      <c r="S46" s="133"/>
      <c r="T46" s="133"/>
      <c r="U46" s="149" t="str">
        <f>+B8</f>
        <v>Hofen 1</v>
      </c>
      <c r="V46" s="150"/>
      <c r="W46" s="133"/>
      <c r="X46" s="150"/>
      <c r="Y46" s="133"/>
      <c r="Z46" s="133"/>
      <c r="AA46" s="133"/>
      <c r="AB46" s="133"/>
      <c r="AC46" s="133"/>
      <c r="AD46" s="133"/>
      <c r="AE46" s="151" t="s">
        <v>112</v>
      </c>
      <c r="AF46" s="133"/>
      <c r="AG46" s="135" t="str">
        <f>+B16</f>
        <v>Untermberg 1</v>
      </c>
      <c r="AH46" s="133"/>
      <c r="AI46" s="133"/>
      <c r="AJ46" s="133"/>
      <c r="AK46" s="133"/>
      <c r="AL46" s="133"/>
      <c r="AM46" s="152">
        <v>2</v>
      </c>
      <c r="AN46" s="137" t="s">
        <v>8</v>
      </c>
      <c r="AO46" s="153">
        <v>4</v>
      </c>
    </row>
    <row r="47" spans="1:41" s="75" customFormat="1" ht="13.5" customHeight="1">
      <c r="A47" s="131" t="s">
        <v>16</v>
      </c>
      <c r="B47" s="132" t="str">
        <f>+B10</f>
        <v>Hofen 2</v>
      </c>
      <c r="C47" s="133"/>
      <c r="D47" s="134" t="s">
        <v>112</v>
      </c>
      <c r="E47" s="133"/>
      <c r="F47" s="135" t="str">
        <f>+B16</f>
        <v>Untermberg 1</v>
      </c>
      <c r="G47" s="133"/>
      <c r="H47" s="133"/>
      <c r="I47" s="133"/>
      <c r="J47" s="133"/>
      <c r="K47" s="133"/>
      <c r="L47" s="133"/>
      <c r="M47" s="133"/>
      <c r="N47" s="133"/>
      <c r="O47" s="136">
        <v>0</v>
      </c>
      <c r="P47" s="137" t="s">
        <v>8</v>
      </c>
      <c r="Q47" s="138">
        <v>4</v>
      </c>
      <c r="R47" s="148" t="s">
        <v>145</v>
      </c>
      <c r="S47" s="133"/>
      <c r="T47" s="133"/>
      <c r="U47" s="149" t="str">
        <f>+B18</f>
        <v>Untermberg 2</v>
      </c>
      <c r="V47" s="150"/>
      <c r="W47" s="133"/>
      <c r="X47" s="150"/>
      <c r="Y47" s="133"/>
      <c r="Z47" s="133"/>
      <c r="AA47" s="133"/>
      <c r="AB47" s="133"/>
      <c r="AC47" s="133"/>
      <c r="AD47" s="133"/>
      <c r="AE47" s="151" t="s">
        <v>112</v>
      </c>
      <c r="AF47" s="133"/>
      <c r="AG47" s="135" t="str">
        <f>+B24</f>
        <v>Hofen 3</v>
      </c>
      <c r="AH47" s="133"/>
      <c r="AI47" s="133"/>
      <c r="AJ47" s="133"/>
      <c r="AK47" s="133"/>
      <c r="AL47" s="133"/>
      <c r="AM47" s="152">
        <v>4</v>
      </c>
      <c r="AN47" s="137" t="s">
        <v>8</v>
      </c>
      <c r="AO47" s="153">
        <v>2</v>
      </c>
    </row>
    <row r="48" spans="1:41" s="75" customFormat="1" ht="13.5" customHeight="1" thickBot="1">
      <c r="A48" s="139" t="s">
        <v>2</v>
      </c>
      <c r="B48" s="140" t="str">
        <f>+B12</f>
        <v>Höpfigheim 1</v>
      </c>
      <c r="C48" s="74"/>
      <c r="D48" s="48" t="s">
        <v>112</v>
      </c>
      <c r="E48" s="74"/>
      <c r="F48" s="141" t="str">
        <f>+B14</f>
        <v>Höpfigheim 2</v>
      </c>
      <c r="G48" s="74"/>
      <c r="H48" s="74"/>
      <c r="I48" s="74"/>
      <c r="J48" s="74"/>
      <c r="K48" s="74"/>
      <c r="L48" s="74"/>
      <c r="M48" s="74"/>
      <c r="N48" s="74"/>
      <c r="O48" s="142">
        <v>4</v>
      </c>
      <c r="P48" s="64" t="s">
        <v>8</v>
      </c>
      <c r="Q48" s="143">
        <v>3</v>
      </c>
      <c r="R48" s="148" t="s">
        <v>146</v>
      </c>
      <c r="S48" s="133"/>
      <c r="T48" s="133"/>
      <c r="U48" s="149" t="str">
        <f>+B20</f>
        <v>Besigheim</v>
      </c>
      <c r="V48" s="150"/>
      <c r="W48" s="133"/>
      <c r="X48" s="150"/>
      <c r="Y48" s="133"/>
      <c r="Z48" s="133"/>
      <c r="AA48" s="133"/>
      <c r="AB48" s="133"/>
      <c r="AC48" s="133"/>
      <c r="AD48" s="133"/>
      <c r="AE48" s="151" t="s">
        <v>112</v>
      </c>
      <c r="AF48" s="133"/>
      <c r="AG48" s="135" t="str">
        <f>+B22</f>
        <v>Höpfigheim 3</v>
      </c>
      <c r="AH48" s="133"/>
      <c r="AI48" s="133"/>
      <c r="AJ48" s="133"/>
      <c r="AK48" s="133"/>
      <c r="AL48" s="133"/>
      <c r="AM48" s="152">
        <v>4</v>
      </c>
      <c r="AN48" s="137" t="s">
        <v>8</v>
      </c>
      <c r="AO48" s="153">
        <v>0</v>
      </c>
    </row>
    <row r="49" spans="1:41" s="75" customFormat="1" ht="4.5" customHeight="1">
      <c r="A49" s="144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154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</row>
    <row r="50" spans="1:41" s="75" customFormat="1" ht="13.5" customHeight="1" thickBot="1">
      <c r="A50" s="73" t="s">
        <v>147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127" t="s">
        <v>148</v>
      </c>
      <c r="AO50" s="75" t="s">
        <v>14</v>
      </c>
    </row>
    <row r="51" spans="1:41" s="75" customFormat="1" ht="13.5" customHeight="1">
      <c r="A51" s="76" t="s">
        <v>149</v>
      </c>
      <c r="B51" s="77" t="str">
        <f>+B20</f>
        <v>Besigheim</v>
      </c>
      <c r="C51" s="78"/>
      <c r="D51" s="79" t="s">
        <v>112</v>
      </c>
      <c r="E51" s="80"/>
      <c r="F51" s="81">
        <f>$B$26</f>
        <v>0</v>
      </c>
      <c r="G51" s="82"/>
      <c r="H51" s="82"/>
      <c r="I51" s="82"/>
      <c r="J51" s="82"/>
      <c r="K51" s="82"/>
      <c r="L51" s="82"/>
      <c r="M51" s="82"/>
      <c r="N51" s="82"/>
      <c r="O51" s="83" t="s">
        <v>14</v>
      </c>
      <c r="P51" s="84" t="s">
        <v>8</v>
      </c>
      <c r="Q51" s="85" t="s">
        <v>14</v>
      </c>
      <c r="R51" s="76" t="s">
        <v>107</v>
      </c>
      <c r="S51" s="82"/>
      <c r="T51" s="82"/>
      <c r="U51" s="77" t="str">
        <f>+B10</f>
        <v>Hofen 2</v>
      </c>
      <c r="V51" s="82"/>
      <c r="W51" s="82"/>
      <c r="X51" s="82"/>
      <c r="Y51" s="82"/>
      <c r="Z51" s="82"/>
      <c r="AA51" s="82"/>
      <c r="AB51" s="82"/>
      <c r="AC51" s="82"/>
      <c r="AD51" s="82"/>
      <c r="AE51" s="79" t="s">
        <v>112</v>
      </c>
      <c r="AF51" s="82"/>
      <c r="AG51" s="81">
        <f>+B26</f>
        <v>0</v>
      </c>
      <c r="AH51" s="82"/>
      <c r="AI51" s="82"/>
      <c r="AJ51" s="82"/>
      <c r="AK51" s="82"/>
      <c r="AL51" s="82"/>
      <c r="AM51" s="83" t="s">
        <v>14</v>
      </c>
      <c r="AN51" s="84" t="s">
        <v>8</v>
      </c>
      <c r="AO51" s="147" t="s">
        <v>14</v>
      </c>
    </row>
    <row r="52" spans="1:41" s="75" customFormat="1" ht="13.5" customHeight="1">
      <c r="A52" s="93" t="s">
        <v>150</v>
      </c>
      <c r="B52" s="94" t="str">
        <f>+B18</f>
        <v>Untermberg 2</v>
      </c>
      <c r="C52" s="95"/>
      <c r="D52" s="96" t="s">
        <v>112</v>
      </c>
      <c r="E52" s="95"/>
      <c r="F52" s="97" t="str">
        <f>+B22</f>
        <v>Höpfigheim 3</v>
      </c>
      <c r="G52" s="98"/>
      <c r="H52" s="98"/>
      <c r="I52" s="98"/>
      <c r="J52" s="98"/>
      <c r="K52" s="98"/>
      <c r="L52" s="98"/>
      <c r="M52" s="98"/>
      <c r="N52" s="98"/>
      <c r="O52" s="99">
        <v>4</v>
      </c>
      <c r="P52" s="100" t="s">
        <v>8</v>
      </c>
      <c r="Q52" s="101">
        <v>1</v>
      </c>
      <c r="R52" s="148" t="s">
        <v>151</v>
      </c>
      <c r="S52" s="133"/>
      <c r="T52" s="133"/>
      <c r="U52" s="155" t="str">
        <f>+B8</f>
        <v>Hofen 1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51" t="s">
        <v>112</v>
      </c>
      <c r="AF52" s="133"/>
      <c r="AG52" s="135" t="str">
        <f>+B12</f>
        <v>Höpfigheim 1</v>
      </c>
      <c r="AH52" s="133"/>
      <c r="AI52" s="133"/>
      <c r="AJ52" s="133"/>
      <c r="AK52" s="133"/>
      <c r="AL52" s="133"/>
      <c r="AM52" s="152">
        <v>0</v>
      </c>
      <c r="AN52" s="137" t="s">
        <v>8</v>
      </c>
      <c r="AO52" s="153">
        <v>4</v>
      </c>
    </row>
    <row r="53" spans="1:41" s="75" customFormat="1" ht="13.5" customHeight="1">
      <c r="A53" s="93" t="s">
        <v>152</v>
      </c>
      <c r="B53" s="94" t="str">
        <f>+B16</f>
        <v>Untermberg 1</v>
      </c>
      <c r="C53" s="95"/>
      <c r="D53" s="96" t="s">
        <v>112</v>
      </c>
      <c r="E53" s="95"/>
      <c r="F53" s="97" t="str">
        <f>+B24</f>
        <v>Hofen 3</v>
      </c>
      <c r="G53" s="98"/>
      <c r="H53" s="98"/>
      <c r="I53" s="98"/>
      <c r="J53" s="98"/>
      <c r="K53" s="98"/>
      <c r="L53" s="98"/>
      <c r="M53" s="98"/>
      <c r="N53" s="98"/>
      <c r="O53" s="99">
        <v>4</v>
      </c>
      <c r="P53" s="100" t="s">
        <v>8</v>
      </c>
      <c r="Q53" s="101">
        <v>0</v>
      </c>
      <c r="R53" s="148" t="s">
        <v>109</v>
      </c>
      <c r="S53" s="133"/>
      <c r="T53" s="133"/>
      <c r="U53" s="155" t="str">
        <f>+B14</f>
        <v>Höpfigheim 2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51" t="s">
        <v>112</v>
      </c>
      <c r="AF53" s="133"/>
      <c r="AG53" s="135" t="str">
        <f>+B24</f>
        <v>Hofen 3</v>
      </c>
      <c r="AH53" s="133"/>
      <c r="AI53" s="133"/>
      <c r="AJ53" s="133"/>
      <c r="AK53" s="133"/>
      <c r="AL53" s="133"/>
      <c r="AM53" s="152">
        <v>4</v>
      </c>
      <c r="AN53" s="137" t="s">
        <v>8</v>
      </c>
      <c r="AO53" s="153">
        <v>1</v>
      </c>
    </row>
    <row r="54" spans="1:41" s="75" customFormat="1" ht="13.5" customHeight="1">
      <c r="A54" s="93" t="s">
        <v>4</v>
      </c>
      <c r="B54" s="94" t="str">
        <f>+B10</f>
        <v>Hofen 2</v>
      </c>
      <c r="C54" s="95"/>
      <c r="D54" s="96" t="s">
        <v>112</v>
      </c>
      <c r="E54" s="95"/>
      <c r="F54" s="97" t="str">
        <f>+B12</f>
        <v>Höpfigheim 1</v>
      </c>
      <c r="G54" s="98"/>
      <c r="H54" s="98"/>
      <c r="I54" s="98"/>
      <c r="J54" s="98"/>
      <c r="K54" s="98"/>
      <c r="L54" s="98"/>
      <c r="M54" s="98"/>
      <c r="N54" s="98"/>
      <c r="O54" s="99">
        <v>0</v>
      </c>
      <c r="P54" s="100" t="s">
        <v>8</v>
      </c>
      <c r="Q54" s="101">
        <v>4</v>
      </c>
      <c r="R54" s="148" t="s">
        <v>108</v>
      </c>
      <c r="S54" s="133"/>
      <c r="T54" s="133"/>
      <c r="U54" s="155" t="str">
        <f>+B16</f>
        <v>Untermberg 1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51" t="s">
        <v>112</v>
      </c>
      <c r="AF54" s="133"/>
      <c r="AG54" s="135" t="str">
        <f>+B22</f>
        <v>Höpfigheim 3</v>
      </c>
      <c r="AH54" s="133"/>
      <c r="AI54" s="133"/>
      <c r="AJ54" s="133"/>
      <c r="AK54" s="133"/>
      <c r="AL54" s="133"/>
      <c r="AM54" s="152">
        <v>4</v>
      </c>
      <c r="AN54" s="137" t="s">
        <v>8</v>
      </c>
      <c r="AO54" s="153">
        <v>0</v>
      </c>
    </row>
    <row r="55" spans="1:41" s="75" customFormat="1" ht="13.5" customHeight="1" thickBot="1">
      <c r="A55" s="109" t="s">
        <v>5</v>
      </c>
      <c r="B55" s="110" t="str">
        <f>+B8</f>
        <v>Hofen 1</v>
      </c>
      <c r="C55" s="111"/>
      <c r="D55" s="112" t="s">
        <v>112</v>
      </c>
      <c r="E55" s="111"/>
      <c r="F55" s="113" t="str">
        <f>+B14</f>
        <v>Höpfigheim 2</v>
      </c>
      <c r="G55" s="114"/>
      <c r="H55" s="114"/>
      <c r="I55" s="114"/>
      <c r="J55" s="114"/>
      <c r="K55" s="114"/>
      <c r="L55" s="114"/>
      <c r="M55" s="114"/>
      <c r="N55" s="114"/>
      <c r="O55" s="115">
        <v>1</v>
      </c>
      <c r="P55" s="116" t="s">
        <v>8</v>
      </c>
      <c r="Q55" s="117">
        <v>4</v>
      </c>
      <c r="R55" s="156" t="s">
        <v>103</v>
      </c>
      <c r="S55" s="74"/>
      <c r="T55" s="74"/>
      <c r="U55" s="157" t="str">
        <f>+B18</f>
        <v>Untermberg 2</v>
      </c>
      <c r="V55" s="74"/>
      <c r="W55" s="74"/>
      <c r="X55" s="74"/>
      <c r="Y55" s="74"/>
      <c r="Z55" s="74"/>
      <c r="AA55" s="74"/>
      <c r="AB55" s="74"/>
      <c r="AC55" s="74"/>
      <c r="AD55" s="74"/>
      <c r="AE55" s="158" t="s">
        <v>112</v>
      </c>
      <c r="AF55" s="74"/>
      <c r="AG55" s="141" t="str">
        <f>+B20</f>
        <v>Besigheim</v>
      </c>
      <c r="AH55" s="74"/>
      <c r="AI55" s="74"/>
      <c r="AJ55" s="74"/>
      <c r="AK55" s="74"/>
      <c r="AL55" s="74"/>
      <c r="AM55" s="159">
        <v>0</v>
      </c>
      <c r="AN55" s="64" t="s">
        <v>8</v>
      </c>
      <c r="AO55" s="160">
        <v>4</v>
      </c>
    </row>
    <row r="56" spans="1:41" s="75" customFormat="1" ht="4.5" customHeight="1">
      <c r="A56" s="144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</row>
    <row r="57" spans="1:41" s="75" customFormat="1" ht="13.5" customHeight="1" thickBot="1">
      <c r="A57" s="73" t="s">
        <v>153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S57" s="67"/>
      <c r="T57" s="161"/>
      <c r="V57" s="127"/>
      <c r="W57" s="127"/>
      <c r="X57" s="12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</row>
    <row r="58" spans="1:41" s="75" customFormat="1" ht="13.5" customHeight="1">
      <c r="A58" s="76" t="s">
        <v>154</v>
      </c>
      <c r="B58" s="77" t="str">
        <f>+B18</f>
        <v>Untermberg 2</v>
      </c>
      <c r="C58" s="78"/>
      <c r="D58" s="79" t="s">
        <v>112</v>
      </c>
      <c r="E58" s="80"/>
      <c r="F58" s="81">
        <f>+B26</f>
        <v>0</v>
      </c>
      <c r="G58" s="82"/>
      <c r="H58" s="82"/>
      <c r="I58" s="82"/>
      <c r="J58" s="82"/>
      <c r="K58" s="82"/>
      <c r="L58" s="82"/>
      <c r="M58" s="82"/>
      <c r="N58" s="82"/>
      <c r="O58" s="83" t="s">
        <v>14</v>
      </c>
      <c r="P58" s="84" t="s">
        <v>8</v>
      </c>
      <c r="Q58" s="85" t="s">
        <v>14</v>
      </c>
      <c r="S58" s="154"/>
      <c r="T58" s="162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163"/>
      <c r="AG58" s="67"/>
      <c r="AH58" s="67"/>
      <c r="AI58" s="67"/>
      <c r="AJ58" s="67"/>
      <c r="AK58" s="67"/>
      <c r="AL58" s="67"/>
      <c r="AM58" s="67"/>
      <c r="AN58" s="67"/>
      <c r="AO58" s="67"/>
    </row>
    <row r="59" spans="1:41" s="75" customFormat="1" ht="13.5" customHeight="1">
      <c r="A59" s="93" t="s">
        <v>155</v>
      </c>
      <c r="B59" s="94" t="str">
        <f>+B16</f>
        <v>Untermberg 1</v>
      </c>
      <c r="C59" s="95"/>
      <c r="D59" s="96" t="s">
        <v>112</v>
      </c>
      <c r="E59" s="95"/>
      <c r="F59" s="97" t="str">
        <f>+B20</f>
        <v>Besigheim</v>
      </c>
      <c r="G59" s="98"/>
      <c r="H59" s="98"/>
      <c r="I59" s="98"/>
      <c r="J59" s="98"/>
      <c r="K59" s="98"/>
      <c r="L59" s="98"/>
      <c r="M59" s="98"/>
      <c r="N59" s="98"/>
      <c r="O59" s="99">
        <v>4</v>
      </c>
      <c r="P59" s="100" t="s">
        <v>8</v>
      </c>
      <c r="Q59" s="101">
        <v>0</v>
      </c>
      <c r="S59" s="154"/>
      <c r="T59" s="162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163"/>
      <c r="AG59" s="67"/>
      <c r="AH59" s="67"/>
      <c r="AI59" s="67"/>
      <c r="AJ59" s="67"/>
      <c r="AK59" s="67"/>
      <c r="AL59" s="67"/>
      <c r="AM59" s="67"/>
      <c r="AN59" s="67"/>
      <c r="AO59" s="67"/>
    </row>
    <row r="60" spans="1:41" s="75" customFormat="1" ht="13.5" customHeight="1">
      <c r="A60" s="93" t="s">
        <v>104</v>
      </c>
      <c r="B60" s="94" t="str">
        <f>+B14</f>
        <v>Höpfigheim 2</v>
      </c>
      <c r="C60" s="95"/>
      <c r="D60" s="96" t="s">
        <v>112</v>
      </c>
      <c r="E60" s="95"/>
      <c r="F60" s="97" t="str">
        <f>+B22</f>
        <v>Höpfigheim 3</v>
      </c>
      <c r="G60" s="98"/>
      <c r="H60" s="98"/>
      <c r="I60" s="98"/>
      <c r="J60" s="98"/>
      <c r="K60" s="98"/>
      <c r="L60" s="98"/>
      <c r="M60" s="98"/>
      <c r="N60" s="98"/>
      <c r="O60" s="99">
        <v>4</v>
      </c>
      <c r="P60" s="100" t="s">
        <v>8</v>
      </c>
      <c r="Q60" s="101">
        <v>1</v>
      </c>
      <c r="S60" s="154"/>
      <c r="T60" s="162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163"/>
      <c r="AG60" s="67"/>
      <c r="AH60" s="67"/>
      <c r="AI60" s="67"/>
      <c r="AJ60" s="67"/>
      <c r="AK60" s="67"/>
      <c r="AL60" s="67"/>
      <c r="AM60" s="67"/>
      <c r="AN60" s="67"/>
      <c r="AO60" s="67"/>
    </row>
    <row r="61" spans="1:41" s="75" customFormat="1" ht="13.5" customHeight="1">
      <c r="A61" s="93" t="s">
        <v>156</v>
      </c>
      <c r="B61" s="94" t="str">
        <f>+B12</f>
        <v>Höpfigheim 1</v>
      </c>
      <c r="C61" s="95"/>
      <c r="D61" s="96" t="s">
        <v>112</v>
      </c>
      <c r="E61" s="95"/>
      <c r="F61" s="97" t="str">
        <f>+B24</f>
        <v>Hofen 3</v>
      </c>
      <c r="G61" s="98"/>
      <c r="H61" s="98"/>
      <c r="I61" s="98"/>
      <c r="J61" s="98"/>
      <c r="K61" s="98"/>
      <c r="L61" s="98"/>
      <c r="M61" s="98"/>
      <c r="N61" s="98"/>
      <c r="O61" s="99">
        <v>4</v>
      </c>
      <c r="P61" s="100" t="s">
        <v>8</v>
      </c>
      <c r="Q61" s="101">
        <v>0</v>
      </c>
      <c r="S61" s="154"/>
      <c r="T61" s="162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163"/>
      <c r="AG61" s="67"/>
      <c r="AH61" s="67"/>
      <c r="AI61" s="67"/>
      <c r="AJ61" s="67"/>
      <c r="AK61" s="67"/>
      <c r="AL61" s="67"/>
      <c r="AM61" s="67"/>
      <c r="AN61" s="67"/>
      <c r="AO61" s="67"/>
    </row>
    <row r="62" spans="1:41" s="75" customFormat="1" ht="13.5" customHeight="1" thickBot="1">
      <c r="A62" s="109" t="s">
        <v>1</v>
      </c>
      <c r="B62" s="110" t="str">
        <f>+B8</f>
        <v>Hofen 1</v>
      </c>
      <c r="C62" s="111"/>
      <c r="D62" s="112" t="s">
        <v>112</v>
      </c>
      <c r="E62" s="111"/>
      <c r="F62" s="113" t="str">
        <f>+B10</f>
        <v>Hofen 2</v>
      </c>
      <c r="G62" s="114"/>
      <c r="H62" s="114"/>
      <c r="I62" s="114"/>
      <c r="J62" s="114"/>
      <c r="K62" s="114"/>
      <c r="L62" s="114"/>
      <c r="M62" s="114"/>
      <c r="N62" s="114"/>
      <c r="O62" s="115">
        <v>4</v>
      </c>
      <c r="P62" s="116" t="s">
        <v>8</v>
      </c>
      <c r="Q62" s="117">
        <v>0</v>
      </c>
      <c r="S62" s="154"/>
      <c r="T62" s="162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163"/>
      <c r="AG62" s="67"/>
      <c r="AH62" s="67"/>
      <c r="AI62" s="67"/>
      <c r="AJ62" s="67"/>
      <c r="AK62" s="67"/>
      <c r="AL62" s="67"/>
      <c r="AM62" s="67"/>
      <c r="AN62" s="67"/>
      <c r="AO62" s="67"/>
    </row>
    <row r="66" spans="2:21" ht="18.75">
      <c r="B66" s="164" t="s">
        <v>113</v>
      </c>
      <c r="L66" s="257" t="str">
        <f>$B$5</f>
        <v>Gruppe 2</v>
      </c>
      <c r="M66" s="258"/>
      <c r="N66" s="258"/>
      <c r="O66" s="258"/>
      <c r="P66" s="258"/>
      <c r="Q66" s="258"/>
      <c r="R66" s="258"/>
      <c r="S66" s="258"/>
      <c r="T66" s="258"/>
      <c r="U66" s="258"/>
    </row>
    <row r="68" ht="13.5" thickBot="1"/>
    <row r="69" spans="2:41" ht="16.5" thickBot="1">
      <c r="B69" s="165" t="s">
        <v>19</v>
      </c>
      <c r="C69" s="166"/>
      <c r="D69" s="167"/>
      <c r="E69" s="167"/>
      <c r="F69" s="167"/>
      <c r="G69" s="167"/>
      <c r="H69" s="168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9"/>
      <c r="AA69" s="170" t="s">
        <v>157</v>
      </c>
      <c r="AB69" s="167"/>
      <c r="AC69" s="167"/>
      <c r="AD69" s="167"/>
      <c r="AE69" s="167"/>
      <c r="AF69" s="169"/>
      <c r="AG69" s="250" t="str">
        <f>$AG$7</f>
        <v>Punkte</v>
      </c>
      <c r="AH69" s="251"/>
      <c r="AI69" s="252"/>
      <c r="AJ69" s="253" t="str">
        <f>$AJ$7</f>
        <v>Sätze</v>
      </c>
      <c r="AK69" s="251"/>
      <c r="AL69" s="252"/>
      <c r="AM69" s="171" t="str">
        <f>$AM$7</f>
        <v>Platz</v>
      </c>
      <c r="AN69" s="26"/>
      <c r="AO69" s="172"/>
    </row>
    <row r="70" spans="2:41" ht="16.5" thickBot="1">
      <c r="B70" s="173" t="str">
        <f>$B$18</f>
        <v>Untermberg 2</v>
      </c>
      <c r="C70" s="174"/>
      <c r="D70" s="175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7"/>
      <c r="AA70" s="178">
        <f aca="true" t="shared" si="0" ref="AA70:AA79">SUM(AJ70-AL70)</f>
        <v>-12</v>
      </c>
      <c r="AB70" s="179"/>
      <c r="AC70" s="179"/>
      <c r="AD70" s="179"/>
      <c r="AE70" s="180"/>
      <c r="AF70" s="181"/>
      <c r="AG70" s="182">
        <f>$AG$18</f>
        <v>3</v>
      </c>
      <c r="AH70" s="183" t="s">
        <v>8</v>
      </c>
      <c r="AI70" s="184">
        <f>$AI$18</f>
        <v>5</v>
      </c>
      <c r="AJ70" s="185">
        <f>$AJ$18</f>
        <v>13</v>
      </c>
      <c r="AK70" s="183" t="s">
        <v>8</v>
      </c>
      <c r="AL70" s="184">
        <f>$AL$18</f>
        <v>25</v>
      </c>
      <c r="AM70" s="247">
        <v>1</v>
      </c>
      <c r="AN70" s="248"/>
      <c r="AO70" s="249"/>
    </row>
    <row r="71" spans="2:41" ht="16.5" thickBot="1">
      <c r="B71" s="173">
        <f>$B$26</f>
        <v>0</v>
      </c>
      <c r="C71" s="174" t="str">
        <f>$B$27</f>
        <v> </v>
      </c>
      <c r="D71" s="17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7"/>
      <c r="AA71" s="178">
        <f t="shared" si="0"/>
        <v>0</v>
      </c>
      <c r="AB71" s="179"/>
      <c r="AC71" s="179"/>
      <c r="AD71" s="179"/>
      <c r="AE71" s="180"/>
      <c r="AF71" s="181"/>
      <c r="AG71" s="182">
        <f>$AG$26</f>
        <v>0</v>
      </c>
      <c r="AH71" s="183" t="s">
        <v>8</v>
      </c>
      <c r="AI71" s="186">
        <f>$AI$26</f>
        <v>0</v>
      </c>
      <c r="AJ71" s="185">
        <f>$AJ$26</f>
        <v>0</v>
      </c>
      <c r="AK71" s="183" t="s">
        <v>8</v>
      </c>
      <c r="AL71" s="186">
        <f>$AL$26</f>
        <v>0</v>
      </c>
      <c r="AM71" s="247">
        <v>2</v>
      </c>
      <c r="AN71" s="248"/>
      <c r="AO71" s="249"/>
    </row>
    <row r="72" spans="2:41" ht="16.5" thickBot="1">
      <c r="B72" s="173" t="str">
        <f>$B$20</f>
        <v>Besigheim</v>
      </c>
      <c r="C72" s="174" t="str">
        <f>$B$21</f>
        <v> </v>
      </c>
      <c r="D72" s="175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7"/>
      <c r="AA72" s="178">
        <f t="shared" si="0"/>
        <v>21</v>
      </c>
      <c r="AB72" s="179"/>
      <c r="AC72" s="179"/>
      <c r="AD72" s="179"/>
      <c r="AE72" s="180"/>
      <c r="AF72" s="181"/>
      <c r="AG72" s="182">
        <f>$AG$20</f>
        <v>7</v>
      </c>
      <c r="AH72" s="183" t="s">
        <v>8</v>
      </c>
      <c r="AI72" s="186">
        <f>$AI$20</f>
        <v>1</v>
      </c>
      <c r="AJ72" s="185">
        <f>$AJ$20</f>
        <v>28</v>
      </c>
      <c r="AK72" s="183" t="s">
        <v>8</v>
      </c>
      <c r="AL72" s="186">
        <f>$AL$20</f>
        <v>7</v>
      </c>
      <c r="AM72" s="247">
        <v>3</v>
      </c>
      <c r="AN72" s="248"/>
      <c r="AO72" s="249"/>
    </row>
    <row r="73" spans="2:41" ht="16.5" thickBot="1">
      <c r="B73" s="173" t="str">
        <f>$B$22</f>
        <v>Höpfigheim 3</v>
      </c>
      <c r="C73" s="174" t="str">
        <f>$B$23</f>
        <v> </v>
      </c>
      <c r="D73" s="175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7"/>
      <c r="AA73" s="178">
        <f t="shared" si="0"/>
        <v>-25</v>
      </c>
      <c r="AB73" s="179"/>
      <c r="AC73" s="179"/>
      <c r="AD73" s="179"/>
      <c r="AE73" s="180"/>
      <c r="AF73" s="181"/>
      <c r="AG73" s="182">
        <f>$AG$22</f>
        <v>0</v>
      </c>
      <c r="AH73" s="183" t="s">
        <v>8</v>
      </c>
      <c r="AI73" s="186">
        <f>$AI$22</f>
        <v>8</v>
      </c>
      <c r="AJ73" s="185">
        <f>$AJ$22</f>
        <v>7</v>
      </c>
      <c r="AK73" s="183" t="s">
        <v>8</v>
      </c>
      <c r="AL73" s="186">
        <f>$AL$22</f>
        <v>32</v>
      </c>
      <c r="AM73" s="247">
        <v>4</v>
      </c>
      <c r="AN73" s="248"/>
      <c r="AO73" s="249"/>
    </row>
    <row r="74" spans="2:41" ht="16.5" thickBot="1">
      <c r="B74" s="173" t="str">
        <f>$B$16</f>
        <v>Untermberg 1</v>
      </c>
      <c r="C74" s="174"/>
      <c r="D74" s="175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7"/>
      <c r="AA74" s="178">
        <f t="shared" si="0"/>
        <v>29</v>
      </c>
      <c r="AB74" s="179"/>
      <c r="AC74" s="179"/>
      <c r="AD74" s="179"/>
      <c r="AE74" s="180"/>
      <c r="AF74" s="181"/>
      <c r="AG74" s="182">
        <f>$AG$16</f>
        <v>8</v>
      </c>
      <c r="AH74" s="183" t="s">
        <v>8</v>
      </c>
      <c r="AI74" s="186">
        <f>$AI$16</f>
        <v>0</v>
      </c>
      <c r="AJ74" s="185">
        <f>$AJ$16</f>
        <v>32</v>
      </c>
      <c r="AK74" s="183" t="s">
        <v>8</v>
      </c>
      <c r="AL74" s="186">
        <f>$AL$16</f>
        <v>3</v>
      </c>
      <c r="AM74" s="247">
        <v>5</v>
      </c>
      <c r="AN74" s="248"/>
      <c r="AO74" s="249"/>
    </row>
    <row r="75" spans="2:41" ht="16.5" thickBot="1">
      <c r="B75" s="173" t="str">
        <f>$B$12</f>
        <v>Höpfigheim 1</v>
      </c>
      <c r="C75" s="174" t="str">
        <f>$B$13</f>
        <v> </v>
      </c>
      <c r="D75" s="175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7"/>
      <c r="AA75" s="178">
        <f t="shared" si="0"/>
        <v>15</v>
      </c>
      <c r="AB75" s="179"/>
      <c r="AC75" s="179"/>
      <c r="AD75" s="179"/>
      <c r="AE75" s="180"/>
      <c r="AF75" s="181"/>
      <c r="AG75" s="182">
        <f>$AG$12</f>
        <v>6</v>
      </c>
      <c r="AH75" s="183" t="s">
        <v>8</v>
      </c>
      <c r="AI75" s="186">
        <f>$AI$12</f>
        <v>2</v>
      </c>
      <c r="AJ75" s="185">
        <f>$AJ$12</f>
        <v>26</v>
      </c>
      <c r="AK75" s="183" t="s">
        <v>8</v>
      </c>
      <c r="AL75" s="186">
        <f>$AL$12</f>
        <v>11</v>
      </c>
      <c r="AM75" s="247">
        <v>6</v>
      </c>
      <c r="AN75" s="248"/>
      <c r="AO75" s="249"/>
    </row>
    <row r="76" spans="2:41" ht="16.5" thickBot="1">
      <c r="B76" s="187" t="str">
        <f>$B$8</f>
        <v>Hofen 1</v>
      </c>
      <c r="C76" s="174"/>
      <c r="D76" s="175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7"/>
      <c r="AA76" s="178">
        <f t="shared" si="0"/>
        <v>4</v>
      </c>
      <c r="AB76" s="179"/>
      <c r="AC76" s="179"/>
      <c r="AD76" s="179"/>
      <c r="AE76" s="180"/>
      <c r="AF76" s="181"/>
      <c r="AG76" s="182">
        <f>$AG$8</f>
        <v>4</v>
      </c>
      <c r="AH76" s="183" t="s">
        <v>8</v>
      </c>
      <c r="AI76" s="186">
        <f>$AI$8</f>
        <v>4</v>
      </c>
      <c r="AJ76" s="185">
        <f>$AJ$8</f>
        <v>20</v>
      </c>
      <c r="AK76" s="183" t="s">
        <v>8</v>
      </c>
      <c r="AL76" s="186">
        <f>$AL$8</f>
        <v>16</v>
      </c>
      <c r="AM76" s="247">
        <v>7</v>
      </c>
      <c r="AN76" s="248"/>
      <c r="AO76" s="249"/>
    </row>
    <row r="77" spans="2:41" ht="16.5" thickBot="1">
      <c r="B77" s="173" t="str">
        <f>$B$24</f>
        <v>Hofen 3</v>
      </c>
      <c r="C77" s="174" t="str">
        <f>$B$25</f>
        <v> </v>
      </c>
      <c r="D77" s="175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7"/>
      <c r="AA77" s="178">
        <f t="shared" si="0"/>
        <v>-24</v>
      </c>
      <c r="AB77" s="179"/>
      <c r="AC77" s="179"/>
      <c r="AD77" s="179"/>
      <c r="AE77" s="180"/>
      <c r="AF77" s="181"/>
      <c r="AG77" s="182">
        <f>$AG$24</f>
        <v>1</v>
      </c>
      <c r="AH77" s="183" t="s">
        <v>8</v>
      </c>
      <c r="AI77" s="186">
        <f>$AI$24</f>
        <v>7</v>
      </c>
      <c r="AJ77" s="185">
        <f>$AJ$24</f>
        <v>7</v>
      </c>
      <c r="AK77" s="183" t="s">
        <v>8</v>
      </c>
      <c r="AL77" s="186">
        <f>$AL$24</f>
        <v>31</v>
      </c>
      <c r="AM77" s="247">
        <v>8</v>
      </c>
      <c r="AN77" s="248"/>
      <c r="AO77" s="249"/>
    </row>
    <row r="78" spans="2:41" ht="16.5" thickBot="1">
      <c r="B78" s="173" t="str">
        <f>$B$10</f>
        <v>Hofen 2</v>
      </c>
      <c r="C78" s="174"/>
      <c r="D78" s="175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7"/>
      <c r="AA78" s="178">
        <f t="shared" si="0"/>
        <v>-16</v>
      </c>
      <c r="AB78" s="179"/>
      <c r="AC78" s="179"/>
      <c r="AD78" s="179"/>
      <c r="AE78" s="180"/>
      <c r="AF78" s="181"/>
      <c r="AG78" s="182">
        <f>$AG$10</f>
        <v>2</v>
      </c>
      <c r="AH78" s="183" t="s">
        <v>8</v>
      </c>
      <c r="AI78" s="186">
        <f>$AI$10</f>
        <v>6</v>
      </c>
      <c r="AJ78" s="185">
        <f>$AJ$10</f>
        <v>10</v>
      </c>
      <c r="AK78" s="183" t="s">
        <v>8</v>
      </c>
      <c r="AL78" s="186">
        <f>$AL$10</f>
        <v>26</v>
      </c>
      <c r="AM78" s="247">
        <v>9</v>
      </c>
      <c r="AN78" s="248"/>
      <c r="AO78" s="249"/>
    </row>
    <row r="79" spans="2:41" ht="16.5" thickBot="1">
      <c r="B79" s="188" t="str">
        <f>$B$14</f>
        <v>Höpfigheim 2</v>
      </c>
      <c r="C79" s="174" t="str">
        <f>$B$15</f>
        <v> </v>
      </c>
      <c r="D79" s="175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7"/>
      <c r="AA79" s="178">
        <f t="shared" si="0"/>
        <v>8</v>
      </c>
      <c r="AB79" s="179"/>
      <c r="AC79" s="179"/>
      <c r="AD79" s="179"/>
      <c r="AE79" s="180"/>
      <c r="AF79" s="181"/>
      <c r="AG79" s="189">
        <f>$AG$14</f>
        <v>5</v>
      </c>
      <c r="AH79" s="190" t="s">
        <v>8</v>
      </c>
      <c r="AI79" s="191">
        <f>$AI$14</f>
        <v>3</v>
      </c>
      <c r="AJ79" s="192">
        <f>$AJ$14</f>
        <v>24</v>
      </c>
      <c r="AK79" s="190" t="s">
        <v>8</v>
      </c>
      <c r="AL79" s="191">
        <f>$AL$14</f>
        <v>16</v>
      </c>
      <c r="AM79" s="247">
        <v>10</v>
      </c>
      <c r="AN79" s="248"/>
      <c r="AO79" s="249"/>
    </row>
    <row r="80" spans="33:38" ht="16.5" thickBot="1">
      <c r="AG80" s="193">
        <f>SUM(AG70:AG79)</f>
        <v>36</v>
      </c>
      <c r="AH80" s="194" t="s">
        <v>8</v>
      </c>
      <c r="AI80" s="194">
        <f>SUM(AI70:AI79)</f>
        <v>36</v>
      </c>
      <c r="AJ80" s="194">
        <f>SUM(AJ70:AJ79)</f>
        <v>167</v>
      </c>
      <c r="AK80" s="194" t="s">
        <v>8</v>
      </c>
      <c r="AL80" s="195">
        <f>SUM(AL70:AL79)</f>
        <v>167</v>
      </c>
    </row>
  </sheetData>
  <sheetProtection password="C65E"/>
  <mergeCells count="26">
    <mergeCell ref="AM18:AO19"/>
    <mergeCell ref="AM20:AO21"/>
    <mergeCell ref="AM22:AO23"/>
    <mergeCell ref="AM24:AO25"/>
    <mergeCell ref="AM72:AO72"/>
    <mergeCell ref="AM73:AO73"/>
    <mergeCell ref="AM78:AO78"/>
    <mergeCell ref="AM79:AO79"/>
    <mergeCell ref="AM74:AO74"/>
    <mergeCell ref="AM75:AO75"/>
    <mergeCell ref="AM76:AO76"/>
    <mergeCell ref="AM77:AO77"/>
    <mergeCell ref="AG69:AI69"/>
    <mergeCell ref="AJ69:AL69"/>
    <mergeCell ref="AM70:AO70"/>
    <mergeCell ref="AM71:AO71"/>
    <mergeCell ref="B1:AM1"/>
    <mergeCell ref="L66:U66"/>
    <mergeCell ref="AG7:AI7"/>
    <mergeCell ref="AJ7:AL7"/>
    <mergeCell ref="AM7:AO7"/>
    <mergeCell ref="AM16:AO17"/>
    <mergeCell ref="AM8:AO9"/>
    <mergeCell ref="AM10:AO11"/>
    <mergeCell ref="AM12:AO13"/>
    <mergeCell ref="AM14:AO15"/>
  </mergeCells>
  <printOptions/>
  <pageMargins left="0.5905511811023623" right="0.1968503937007874" top="0.39" bottom="0" header="0.5118110236220472" footer="0.5118110236220472"/>
  <pageSetup fitToHeight="1" fitToWidth="1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Naeher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Kubelj</dc:creator>
  <cp:keywords/>
  <dc:description/>
  <cp:lastModifiedBy>kubelj</cp:lastModifiedBy>
  <cp:lastPrinted>2007-04-17T08:26:21Z</cp:lastPrinted>
  <dcterms:created xsi:type="dcterms:W3CDTF">2002-03-24T17:13:53Z</dcterms:created>
  <dcterms:modified xsi:type="dcterms:W3CDTF">2007-04-22T13:28:11Z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